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6" i="1"/>
  <c r="U136"/>
  <c r="V135"/>
  <c r="U135"/>
  <c r="V134"/>
  <c r="U134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U10"/>
  <c r="V9"/>
  <c r="U9"/>
  <c r="V8"/>
  <c r="U8"/>
  <c r="A5"/>
  <c r="A4"/>
</calcChain>
</file>

<file path=xl/sharedStrings.xml><?xml version="1.0" encoding="utf-8"?>
<sst xmlns="http://schemas.openxmlformats.org/spreadsheetml/2006/main" count="2751" uniqueCount="1663">
  <si>
    <t>ИНФРА-М Научно-издательский Центр</t>
  </si>
  <si>
    <t>14. Энциклопедии и справочники (для организаций)
от 30.10.2024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</si>
  <si>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</si>
  <si>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</si>
  <si>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</si>
  <si>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</si>
  <si>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</si>
  <si>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</si>
  <si>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</si>
  <si>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</si>
  <si>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</si>
  <si>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</si>
  <si>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</si>
  <si>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</si>
  <si>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</si>
  <si>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</si>
  <si>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</si>
  <si>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</si>
  <si>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</si>
  <si>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</si>
  <si>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</si>
  <si>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</si>
  <si>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</si>
  <si>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</si>
  <si>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</si>
  <si>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</si>
  <si>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</si>
  <si>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</si>
  <si>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</si>
  <si>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</si>
  <si>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</si>
  <si>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</si>
  <si>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</si>
  <si>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110450.08.01</t>
  </si>
  <si>
    <t>Pocket English Grammar (Карман.грамматика англ. яз.): Справ.пос. / И.Е. Торбан-ИНФРА-М, 2024-97с.(о)</t>
  </si>
  <si>
    <t>POCKET ENGLISH GRAMMAR (КАРМАННАЯ ГРАММАТИКА АНГЛИЙСКОГО ЯЗЫКА)</t>
  </si>
  <si>
    <t>Торбан И. Е.</t>
  </si>
  <si>
    <t>Обложка. КБС</t>
  </si>
  <si>
    <t>НИЦ ИНФРА-М</t>
  </si>
  <si>
    <t>Справочники ИНФРА-М</t>
  </si>
  <si>
    <t>978-5-16-018838-6</t>
  </si>
  <si>
    <t>ГУМАНИТАРНЫЕ НАУКИ. РЕЛИГИЯ. ИСКУССТВО</t>
  </si>
  <si>
    <t>Филологические науки</t>
  </si>
  <si>
    <t>Справочное пособие</t>
  </si>
  <si>
    <t>Дополнительное образование / Дополнительное профессиональное образование</t>
  </si>
  <si>
    <t>00.03.02, 00.05.02, 44.02.01</t>
  </si>
  <si>
    <t>-</t>
  </si>
  <si>
    <t>0109</t>
  </si>
  <si>
    <t>265400.10.01</t>
  </si>
  <si>
    <t>Абразивная обработка: Справ. / Л.И.Вереина - М.:НИЦ ИНФРА-М,2023 - 304 с.(Справ."ИНФРА-М")(П)</t>
  </si>
  <si>
    <t>АБРАЗИВНАЯ ОБРАБОТКА</t>
  </si>
  <si>
    <t>Вереина Л.И., Краснов М.М., Фрадкин Е.И.</t>
  </si>
  <si>
    <t>Переплет 7БЦ/Без шитья</t>
  </si>
  <si>
    <t>Справочники "ИНФРА-М"</t>
  </si>
  <si>
    <t>978-5-16-010397-6</t>
  </si>
  <si>
    <t>ПРИКЛАДНЫЕ НАУКИ. ТЕХНИКА. МЕДИЦИНА</t>
  </si>
  <si>
    <t>Энергетика. Промышленность</t>
  </si>
  <si>
    <t>Справочник</t>
  </si>
  <si>
    <t>Профессиональное образование</t>
  </si>
  <si>
    <t>12.02.04, 15.02.01, 15.02.16, 15.02.17, 15.02.18, 15.03.01, 15.03.02, 15.03.03, 15.03.04, 15.03.05, 15.03.06</t>
  </si>
  <si>
    <t>Московский государственный технический университет им. Н.Э. Баумана</t>
  </si>
  <si>
    <t>0114</t>
  </si>
  <si>
    <t>154900.13.01</t>
  </si>
  <si>
    <t>Автомобильный справочник-энциклопедия: Справ. пос. / Н.А. Кузьмин - М.:Форум, 2024 - 288 с.(П)</t>
  </si>
  <si>
    <t>АВТОМОБИЛЬНЫЙ СПРАВОЧНИК-ЭНЦИКЛОПЕДИЯ, ИЗД.2</t>
  </si>
  <si>
    <t>Кузьмин Н. А., Песков В. И.</t>
  </si>
  <si>
    <t>Переплет 7БЦ</t>
  </si>
  <si>
    <t>Форум</t>
  </si>
  <si>
    <t>978-5-91134-535-8</t>
  </si>
  <si>
    <t>Транспорт</t>
  </si>
  <si>
    <t>23.04.01, 23.04.02, 23.04.03, 23.05.01, 23.06.01</t>
  </si>
  <si>
    <t>Нижегородский государственный технический университет им. Р.А. Алексеева</t>
  </si>
  <si>
    <t>0215</t>
  </si>
  <si>
    <t>358100.12.01</t>
  </si>
  <si>
    <t>Актуальные термины полит. лингвистики: Справ. / М.А.Семкин - М.:Форум,НИЦ ИНФРА-М,2023-112 с.(О)</t>
  </si>
  <si>
    <t>АКТУАЛЬНЫЕ ТЕРМИНЫ ПОЛИТИЧЕСКОЙ ЛИНГВИСТИКИ: СЛОВАРЬ СОВРЕМЕННЫХ МЕДИА</t>
  </si>
  <si>
    <t>Семкин М.А.</t>
  </si>
  <si>
    <t>978-5-00091-630-8</t>
  </si>
  <si>
    <t>ОБЩЕСТВЕННЫЕ НАУКИ.  ЭКОНОМИКА. ПРАВО</t>
  </si>
  <si>
    <t>Политика. Социология</t>
  </si>
  <si>
    <t>Словарь</t>
  </si>
  <si>
    <t>41.03.04, 41.04.04, 42.03.01, 42.03.02, 42.03.03, 42.03.04, 42.03.05, 42.04.01, 42.04.02, 42.04.03, 42.04.04, 42.04.05, 45.03.01, 45.04.01</t>
  </si>
  <si>
    <t>0115</t>
  </si>
  <si>
    <t>415100.10.01</t>
  </si>
  <si>
    <t>Англо-русский слов. идиом и устойчив. словосочетаний.. /К.А.Солодушкина -М.:НИЦ ИНФРА-М,2023-243с(П)</t>
  </si>
  <si>
    <t>АНГЛО-РУССКИЙ СЛОВАРЬ ИДИОМ И УСТОЙЧИВЫХ СЛОВОСОЧЕТАНИЙ В ЯЗЫКЕ СОВРЕМЕННОЙ ПРЕССЫ (ПО СОЦИАЛЬНО-ЭКОНОМИЧЕСКИМ И МЕЖДУНАРОДНЫМ ПРОБЛЕМАМ)</t>
  </si>
  <si>
    <t>Солодушкина К.А.</t>
  </si>
  <si>
    <t>Библиотека словарей "ИНФРА-М"</t>
  </si>
  <si>
    <t>978-5-16-005173-4</t>
  </si>
  <si>
    <t>38.04.01, 41.03.05, 41.04.05, 45.03.01, 45.03.02, 45.03.03</t>
  </si>
  <si>
    <t>Санкт-Петербургский государственный технологический институт (технический университет)</t>
  </si>
  <si>
    <t>0113</t>
  </si>
  <si>
    <t>640145.06.01</t>
  </si>
  <si>
    <t>Англо-русский толковый словарь хоккейных терминов / С.Е.Гинзбург - М.:НИЦ ИНФРА-М,2023 - 238 с.(П)</t>
  </si>
  <si>
    <t>АНГЛО-РУССКИЙ ТОЛКОВЫЙ СЛОВАРЬ ХОККЕЙНЫХ ТЕРМИНОВ</t>
  </si>
  <si>
    <t>Гинзбург С.Е.</t>
  </si>
  <si>
    <t>Библиотека словарей ИНФРА-М</t>
  </si>
  <si>
    <t>978-5-16-012449-0</t>
  </si>
  <si>
    <t>45.03.02, 45.04.02, 45.05.01, 49.03.01, 49.04.01</t>
  </si>
  <si>
    <t>Лингва сервис центр</t>
  </si>
  <si>
    <t>0117</t>
  </si>
  <si>
    <t>452200.15.01</t>
  </si>
  <si>
    <t>Библиотечный фонд: Сл.-справ. / Под ред. Столярова Ю.Н. - М.:НИЦ ИНФРА-М,2025. - 160 с.(П)</t>
  </si>
  <si>
    <t>БИБЛИОТЕЧНЫЙ ФОНД</t>
  </si>
  <si>
    <t>Ратникова Е.И., Стародубова Н.З., Толчинская Л.М. и др.</t>
  </si>
  <si>
    <t>Библиотека малых словарей "Инфра-М"</t>
  </si>
  <si>
    <t>978-5-16-011455-2</t>
  </si>
  <si>
    <t>Культура. Средства массовой информации</t>
  </si>
  <si>
    <t>Словарь-справочник</t>
  </si>
  <si>
    <t>51.03.06, 51.04.06</t>
  </si>
  <si>
    <t>РГБ ФГБУ</t>
  </si>
  <si>
    <t>0116</t>
  </si>
  <si>
    <t>188350.08.01</t>
  </si>
  <si>
    <t>Бизнес-диалог/Business dialogue and ...: Reference book / Е.А. Спинова - М.: НИЦ Инфра-М, 2024-72с. (о)</t>
  </si>
  <si>
    <t>БИЗНЕС-ДИАЛОГ / BUSINESS DIALOGUE AND NEGOTIATION PHRASES</t>
  </si>
  <si>
    <t>Спинова Е.А.</t>
  </si>
  <si>
    <t>Магистр</t>
  </si>
  <si>
    <t>978-5-9776-0239-6</t>
  </si>
  <si>
    <t>Профессиональное образование / ВО - Бакалавриат</t>
  </si>
  <si>
    <t>41.03.05, 41.04.05, 45.03.02, 45.04.02, 45.05.01</t>
  </si>
  <si>
    <t>Всероссийская академия внешней торговли Министерства экономического развития Российской Федерации</t>
  </si>
  <si>
    <t>0112</t>
  </si>
  <si>
    <t>424350.10.01</t>
  </si>
  <si>
    <t>Биология пчел: Энц. сл.-справ. / Е.К.Еськов - М.:НИЦ ИНФРА-М,2024 - VI-388 с. (П)</t>
  </si>
  <si>
    <t>БИОЛОГИЯ ПЧЕЛ</t>
  </si>
  <si>
    <t>Еськов Е. К.</t>
  </si>
  <si>
    <t>978-5-16-005127-7</t>
  </si>
  <si>
    <t>ЕСТЕСТВЕННЫЕ НАУКИ. МАТЕМАТИКА</t>
  </si>
  <si>
    <t>Биологические науки</t>
  </si>
  <si>
    <t>Энциклопедический словарь</t>
  </si>
  <si>
    <t>06.03.01, 06.04.01, 36.03.02, 36.04.02, 44.03.05</t>
  </si>
  <si>
    <t>Допущено Учебно-методическим объединением высших учебных заведений Российской Федерации в качестве учебно-методического пособия для студентов высших учебных заведений, обучающихся по направлению подготовки 110401 «Зоотехния» и специальности 111801 «В</t>
  </si>
  <si>
    <t>Российский государственный университет народного хозяйства им. В.И.Вернадского</t>
  </si>
  <si>
    <t>143000.10.01</t>
  </si>
  <si>
    <t>Большой испанско-рус. сл.: Лат. Америка / Под ред. Фирсовой Н.М. - 2 изд.,-М.:НИЦ ИНФРА-М,2024-726с.(п)</t>
  </si>
  <si>
    <t>БОЛЬШОЙ ИСПАНСКО-РУССКИЙ СЛОВАРЬ: ЛАТИНСКАЯ АМЕРИКА, ИЗД.2</t>
  </si>
  <si>
    <t>Волкова А.С., Михеева Н.Ф., Кузнецов В.В. и др.</t>
  </si>
  <si>
    <t>978-5-16-006097-2</t>
  </si>
  <si>
    <t>45.03.01, 45.03.02, 45.04.02</t>
  </si>
  <si>
    <t>Санкт-Петербургский государственный университет</t>
  </si>
  <si>
    <t>0213</t>
  </si>
  <si>
    <t>751248.02.01</t>
  </si>
  <si>
    <t>Бухгалтерские проводки в экономике коммер. орг.: Справ. пос. / Е.А.Мизиковский-М.:Магистр, НИЦ ИНФРА-М,2023.-336 с.(П)</t>
  </si>
  <si>
    <t>БУХГАЛТЕРСКИЕ ПРОВОДКИ В ЭКОНОМИКЕ КОММЕРЧЕСКИХ ОРГАНИЗАЦИЙ : СПРАВОЧНИК С КОММЕНТАРИЯМИ И РЕКОМЕНДАЦИЯМИ</t>
  </si>
  <si>
    <t>Мизиковский Е.А., Мизиковский И.Е.</t>
  </si>
  <si>
    <t>978-5-9776-0530-4</t>
  </si>
  <si>
    <t>Экономика. Бухгалтерский учет. Финансы</t>
  </si>
  <si>
    <t>38.03.01, 38.03.04, 38.03.06, 38.03.10</t>
  </si>
  <si>
    <t>Национальный исследовательский Нижегородский государственный университет им. Н.И. Лобачевского</t>
  </si>
  <si>
    <t>0121</t>
  </si>
  <si>
    <t>164050.11.01</t>
  </si>
  <si>
    <t>Валеология: словарь терминов и понятий / Э.М.Прохорова - М.:НИЦ ИНФРА-М,2024 - 110 с.(о)</t>
  </si>
  <si>
    <t>ВАЛЕОЛОГИЯ: СЛОВАРЬ ТЕРМИНОВ И ПОНЯТИЙ</t>
  </si>
  <si>
    <t>Прохорова Э. М.</t>
  </si>
  <si>
    <t>978-5-16-013211-2</t>
  </si>
  <si>
    <t>Медицина. Фармакология</t>
  </si>
  <si>
    <t>39.02.01, 39.03.02, 39.04.02</t>
  </si>
  <si>
    <t>Российский государственный университет туризма и сервиса, ф-л Институт туризма и гостеприимства</t>
  </si>
  <si>
    <t>641478.06.01</t>
  </si>
  <si>
    <t>Ветеринарно-санитарная экспертиза рыбы и рыбопродуктов: Спр. / Т.И.Дячук-М.:НИЦ ИНФРА-М,2023-366с(П)</t>
  </si>
  <si>
    <t>ВЕТЕРИНАРНО-САНИТАРНАЯ ЭКСПЕРТИЗА РЫБЫ И РЫБОПРОДУКТОВ</t>
  </si>
  <si>
    <t>Дячук Т.И.</t>
  </si>
  <si>
    <t>978-5-16-012329-5</t>
  </si>
  <si>
    <t>Сельское хозяйство</t>
  </si>
  <si>
    <t>19.02.11, 19.02.12, 35.01.32, 35.02.09, 36.02.03, 36.03.01, 36.04.01</t>
  </si>
  <si>
    <t>Допущено  Министерством сельского хозяйства Российской Федерации в качестве учебного пособия для студентов, обучающихся по специальностям 36.03.01 «Ветеринарно-санитарная экспертиза» и 36.05.01 «Ветеринария»</t>
  </si>
  <si>
    <t>Новосибирский химико-технологический колледж им. Д.И. Менделеева</t>
  </si>
  <si>
    <t>134662.11.01</t>
  </si>
  <si>
    <t>Внешняя торговля: Словарь-справ./А.О.Руднева - 2 изд.- НИЦ Инфра-М, 2024-222с.(Б-ка слов. "ИНФРА-М") (п)</t>
  </si>
  <si>
    <t>ВНЕШНЯЯ ТОРГОВЛЯ: СЛОВАРЬ-СПРАВОЧНИК, ИЗД.2</t>
  </si>
  <si>
    <t>Руднева А. О.</t>
  </si>
  <si>
    <t>978-5-16-005611-1</t>
  </si>
  <si>
    <t>38.03.01, 38.03.04, 41.03.05, 44.03.05</t>
  </si>
  <si>
    <t>Дипломатическая академия Министерства иностранных дел Российской Федерации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</si>
  <si>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</si>
  <si>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</si>
  <si>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</si>
  <si>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</si>
  <si>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Вузовский учебник</t>
  </si>
  <si>
    <t>Среднее профессиональное образование</t>
  </si>
  <si>
    <t>978-5-9558-0622-8</t>
  </si>
  <si>
    <t>Физико-математические науки</t>
  </si>
  <si>
    <t>Профессиональное образование / Среднее профессиональное образование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</si>
  <si>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</si>
  <si>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</si>
  <si>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ДА</t>
  </si>
  <si>
    <t>Национальный исследовательский Томский политехнический университет</t>
  </si>
  <si>
    <t>32</t>
  </si>
  <si>
    <t>342900.06.01</t>
  </si>
  <si>
    <t>Вся физика на ладони: интерактивный справ. / С.И.Кузнецов - М.:Вуз. уч., НИЦ ИНФРА-М,2024 - 252с(ВО)(П)</t>
  </si>
  <si>
    <t>ВСЯ ФИЗИКА НА ЛАДОНИ: ИНТЕРАКТИВНЫЙ СПРАВОЧНИК</t>
  </si>
  <si>
    <t>Высшее образование</t>
  </si>
  <si>
    <t>978-5-9558-0422-4</t>
  </si>
  <si>
    <t>03.03.01, 03.03.02, 03.03.03, 04.03.01, 04.03.02, 05.03.01, 05.03.02, 05.03.03, 05.03.04, 05.03.05, 05.03.06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</si>
  <si>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направлениям подготовки (протокол № 4 от 02.03.2020)</t>
  </si>
  <si>
    <t>0120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</si>
  <si>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</si>
  <si>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</si>
  <si>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</si>
  <si>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</si>
  <si>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</si>
  <si>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08.01.31, 08.02.09, 11.01.02, 11.01.05, 13.01.07, 13.01.10, 13.02.07, 13.02.09, 13.02.12, 13.02.13, 18.01.28, 21.01.15, 26.01.05, 26.02.04, 26.02.05, 26.02.06, 35.01.15</t>
  </si>
  <si>
    <t>0314</t>
  </si>
  <si>
    <t>226900.09.01</t>
  </si>
  <si>
    <t>География почв: Толковый словарь / В.Д.Наумов - М.:НИЦ ИНФРА-М,2023 - 376 с.(Б-ка словарей ИНФРА-М)(П) [12+]</t>
  </si>
  <si>
    <t>ГЕОГРАФИЯ ПОЧВ</t>
  </si>
  <si>
    <t>Наумов В.Д.</t>
  </si>
  <si>
    <t>978-5-16-009015-3</t>
  </si>
  <si>
    <t>05.03.02, 05.04.02, 20.02.01, 35.02.01, 35.03.03, 35.03.04, 35.04.03, 35.04.04</t>
  </si>
  <si>
    <t>Российский государственный аграрный университет - МСХА им. К.А. Тимирязева</t>
  </si>
  <si>
    <t>633935.11.01</t>
  </si>
  <si>
    <t>Глоссарий юр. терминов по антикоррупц. темат.: Сл. / Н.А.Власенко.-М.:НИЦ ИНФРА-М,2024-168с(О)</t>
  </si>
  <si>
    <t>ГЛОССАРИЙ ЮРИДИЧЕСКИХ ТЕРМИНОВ ПО АНТИКОРРУПЦИОННОЙ ТЕМАТИКЕ</t>
  </si>
  <si>
    <t>Власенко Н.А., Цирин А.М., Спектор Е.И. и др.</t>
  </si>
  <si>
    <t>ИЗиСП</t>
  </si>
  <si>
    <t>978-5-16-012084-3</t>
  </si>
  <si>
    <t>Право. Юридические науки</t>
  </si>
  <si>
    <t>38.03.01, 40.03.01, 40.04.01, 40.05.01, 40.05.02, 40.05.03</t>
  </si>
  <si>
    <t>Российский университет дружбы народов имени Патриса Лумумбы</t>
  </si>
  <si>
    <t>445600.11.01</t>
  </si>
  <si>
    <t>Говорите языком схем: Краткий справ ./ В.Б.Исаков - 2 изд. - М.:Юр.Норма, НИЦ ИНФРА-М,2025 - 216 с.(О)</t>
  </si>
  <si>
    <t>ГОВОРИТЕ ЯЗЫКОМ СХЕМ, ИЗД.2</t>
  </si>
  <si>
    <t>Исаков В.Б.</t>
  </si>
  <si>
    <t>Юр. НОРМА</t>
  </si>
  <si>
    <t>978-5-00156-230-6</t>
  </si>
  <si>
    <t>Естественные науки в целом</t>
  </si>
  <si>
    <t>40.03.01, 40.04.01, 40.05.01, 40.05.02, 40.05.03</t>
  </si>
  <si>
    <t>Национальный исследовательский университет "Высшая школа экономики"</t>
  </si>
  <si>
    <t>0222</t>
  </si>
  <si>
    <t>445600.07.01</t>
  </si>
  <si>
    <t>Говорите языком схем: Краткий справочник / В.Б.Исаков - М.:Юр.Норма, НИЦ ИНФРА-М,2021.-144 с.(О)</t>
  </si>
  <si>
    <t>ГОВОРИТЕ ЯЗЫКОМ СХЕМ</t>
  </si>
  <si>
    <t>978-5-91768-665-3</t>
  </si>
  <si>
    <t>238100.14.01</t>
  </si>
  <si>
    <t>Гости из прошлого: Сл. редких слов: В 3 т.Т 2: К-П / Е.В.Гаева - М.:НИЦ ИНФРА-М,2023-652 с.(о)</t>
  </si>
  <si>
    <t>ГОСТИ ИЗ ПРОШЛОГО</t>
  </si>
  <si>
    <t>Гаева Е.В.</t>
  </si>
  <si>
    <t>978-5-16-011397-5</t>
  </si>
  <si>
    <t>Дополнительное образование / Дополнительное профессиональное образование / ДПО - повышение квалификации</t>
  </si>
  <si>
    <t>45.03.01, 45.03.04, 45.04.01, 45.04.04, 45.05.01</t>
  </si>
  <si>
    <t>Курганский государственный университет</t>
  </si>
  <si>
    <t>237900.14.01</t>
  </si>
  <si>
    <t>Гости из прошлого: Сл. редких слов: В 3 т.Т.1: А-Й / Е.В.Гаева - М.:НИЦ ИНФРА-М,2023 - 631 с.(о)[12+]</t>
  </si>
  <si>
    <t>ГОСТИ ИЗ ПРОШЛОГО, Т.1</t>
  </si>
  <si>
    <t>978-5-16-011396-8</t>
  </si>
  <si>
    <t>45.03.01, 45.04.01</t>
  </si>
  <si>
    <t>238200.14.01</t>
  </si>
  <si>
    <t>Гости из прошлого: Словарь редких слов: В 3 т.Т.3: П-Я / Е.В.Гаева - М.:НИЦ ИНФРА-М,2023 - 621 с.(О)[12+]</t>
  </si>
  <si>
    <t>978-5-16-011399-9</t>
  </si>
  <si>
    <t>654596.05.01</t>
  </si>
  <si>
    <t>Гостиничное дело: Сл. / Под ред. Морозовой Н.С. - М.:НИЦ ИНФРА-М,2023 - 247 с.(Б-ка сл. ИНФРА-М)(П)</t>
  </si>
  <si>
    <t>ГОСТИНИЧНОЕ ДЕЛО</t>
  </si>
  <si>
    <t>Морозова Н.С., Морозов М.М., Маврина Н.Ф. и др.</t>
  </si>
  <si>
    <t>978-5-16-014764-2</t>
  </si>
  <si>
    <t>Бизнес</t>
  </si>
  <si>
    <t>43.03.03, 43.04.02, 43.04.03</t>
  </si>
  <si>
    <t>Российский новый университет</t>
  </si>
  <si>
    <t>0119</t>
  </si>
  <si>
    <t>750426.01.01</t>
  </si>
  <si>
    <t>Имена массовой культуры Великобритании и США: Лингвокультур. сл./ С.И.Гарагуля-М.:НИЦ ИНФРА-М,2024-381с(п)</t>
  </si>
  <si>
    <t>ИМЕНА МАССОВОЙ КУЛЬТУРЫ ВЕЛИКОБРИТАНИИ И США: ЛИНГВОКУЛЬТУРОЛОГИЧЕСКИЙ СЛОВАРЬ.</t>
  </si>
  <si>
    <t>Гарагуля С.И.</t>
  </si>
  <si>
    <t>978-5-16-016960-6</t>
  </si>
  <si>
    <t>Белгородский государственный технологический университет им. В.Г. Шухова</t>
  </si>
  <si>
    <t>0124</t>
  </si>
  <si>
    <t>488550.08.01</t>
  </si>
  <si>
    <t>Инженерно-геологический словарь / А.Д.Потапов - М.:НИЦ ИНФРА-М,2023 -336с.(Б-ка словарей ИНФРА-М)(п)</t>
  </si>
  <si>
    <t>ИНЖЕНЕРНО-ГЕОЛОГИЧЕСКИЙ СЛОВАРЬ</t>
  </si>
  <si>
    <t>Потапов А.Д., Ревелис И.Л., Чернышев С.Н.</t>
  </si>
  <si>
    <t>978-5-16-010692-2</t>
  </si>
  <si>
    <t>Науки о Земле. Экология</t>
  </si>
  <si>
    <t>05.03.01, 05.04.01, 08.03.01, 08.04.01, 21.05.02, 21.05.03</t>
  </si>
  <si>
    <t>Национальный исследовательский Московский государственный строительный университет</t>
  </si>
  <si>
    <t>682658.03.01</t>
  </si>
  <si>
    <t>История отеч. элитологической мысли: Энц. сл. / Под ред. Карабущенко П.Л.-М.:НИЦ ИНФРА-М,2024.-676 с. (п)</t>
  </si>
  <si>
    <t>ИСТОРИЯ ОТЕЧЕСТВЕННОЙ ЭЛИТОЛОГИЧЕСКОЙ МЫСЛИ</t>
  </si>
  <si>
    <t>Баранов Н.А., Баранов А.В., Бобылев В.В. и др.</t>
  </si>
  <si>
    <t>978-5-16-014656-0</t>
  </si>
  <si>
    <t>00.03.07, 41.04.04, 41.06.01</t>
  </si>
  <si>
    <t>658024.03.01</t>
  </si>
  <si>
    <t>Клиническая история хирургич. больного: Справ.пос./ В.И.Белоконев-М:Форум,НИЦ ИНФРА-М,2023-223с(ВО)(П)</t>
  </si>
  <si>
    <t>КЛИНИЧЕСКАЯ ИСТОРИЯ ХИРУРГИЧЕСКОГО БОЛЬНОГО</t>
  </si>
  <si>
    <t>Белоконев В.И., Мелентьева О.Н.</t>
  </si>
  <si>
    <t>Высшее образование: Специалитет</t>
  </si>
  <si>
    <t>978-5-00091-470-0</t>
  </si>
  <si>
    <t>Профессиональное образование / ВО - Специалитет</t>
  </si>
  <si>
    <t>31.05.01, 31.08.67</t>
  </si>
  <si>
    <t>Рекомендовано в качестве учебного пособия  для студентов высших учебных заведений, обучающихся по направлениям подготовки 31.05.01 «Лечебное дело» (квалификация «врач общей практики»); 31.08.67 «Хирургия» (квалификация «врач-хирург»)</t>
  </si>
  <si>
    <t>Самарский государственный медицинский университет</t>
  </si>
  <si>
    <t>0118</t>
  </si>
  <si>
    <t>670769.07.01</t>
  </si>
  <si>
    <t>Конкурентное право: глоссарий понятий / П.В.Самолысов-М.:Юр.Норма, НИЦ ИНФРА-М,2024.-144 с.(О)</t>
  </si>
  <si>
    <t>КОНКУРЕНТНОЕ ПРАВО: ГЛОССАРИЙ ПОНЯТИЙ</t>
  </si>
  <si>
    <t>Самолысов П.В.</t>
  </si>
  <si>
    <t>978-5-91768-875-6</t>
  </si>
  <si>
    <t>40.03.01, 40.04.01</t>
  </si>
  <si>
    <t>Академия управления Министерства внутренних дел Российской Федерации</t>
  </si>
  <si>
    <t>708109.05.01</t>
  </si>
  <si>
    <t>Коррупция в России XXI в.: неформальные термины.../ П.А.Скобликов - М.:Юр.Норма, НИЦ ИНФРА-М,2023-168с</t>
  </si>
  <si>
    <t>КОРРУПЦИЯ В РОССИИ XXI ВЕКА: НЕФОРМАЛЬНЫЕ ТЕРМИНЫ И ПОНЯТИЯ</t>
  </si>
  <si>
    <t>Скобликов П.А.</t>
  </si>
  <si>
    <t>978-5-91768-795-7</t>
  </si>
  <si>
    <t>Институт государства и права Российской академии наук</t>
  </si>
  <si>
    <t>021917.19.01</t>
  </si>
  <si>
    <t>Краткий словарь по социологии / П.Д.Павленок - 2 изд. - М.:НИЦ ИНФРА-М,2024 - 254 с.(О)</t>
  </si>
  <si>
    <t>КРАТКИЙ СЛОВАРЬ ПО СОЦИОЛОГИИ, ИЗД.2</t>
  </si>
  <si>
    <t>Павленок П.Д.</t>
  </si>
  <si>
    <t>Библиотека малых словарей "ИНФРА-М"</t>
  </si>
  <si>
    <t>978-5-16-009912-5</t>
  </si>
  <si>
    <t>00.03.10, 00.05.10, 39.03.01, 39.03.02, 39.03.03, 39.04.01, 39.04.02, 39.04.03</t>
  </si>
  <si>
    <t>0211</t>
  </si>
  <si>
    <t>641138.13.01</t>
  </si>
  <si>
    <t>Краткий словарь рус. жестового языка: Сл. / С.Г.Ватага-М.:НИЦ ИНФРА-М,2025-206 с.(Б-ка сл. ИНФРА-М)(О)</t>
  </si>
  <si>
    <t>КРАТКИЙ СЛОВАРЬ РУССКОГО ЖЕСТОВОГО ЯЗЫКА</t>
  </si>
  <si>
    <t>Ватага С.Г.</t>
  </si>
  <si>
    <t>978-5-16-012330-1</t>
  </si>
  <si>
    <t>ЛИТЕРАТУРА ДЛЯ СРЕДНЕЙ ШКОЛЫ И АБИТУРИЕНТОВ. ПЕДАГОГИКА</t>
  </si>
  <si>
    <t>Педагогика. Образование</t>
  </si>
  <si>
    <t>Дополнительное образование / Дополнительное образование взрослых</t>
  </si>
  <si>
    <t>44.02.04, 44.03.01, 44.03.02, 44.03.03, 44.04.01, 44.04.02, 44.04.03, 44.04.04, 44.05.01</t>
  </si>
  <si>
    <t>Всероссийское общество глухих</t>
  </si>
  <si>
    <t>022550.20.01</t>
  </si>
  <si>
    <t>Краткий словарь экономиста: Сл. / Н.Л.Зайцев - 4 изд. - М.:НИЦ ИНФРА-М,2023 - 224 с-(Б-ка малых сл."ИНФРА-М")</t>
  </si>
  <si>
    <t>КРАТКИЙ СЛОВАРЬ ЭКОНОМИСТА, ИЗД.4</t>
  </si>
  <si>
    <t>Зайцев Н. Л.</t>
  </si>
  <si>
    <t>978-5-16-002779-1</t>
  </si>
  <si>
    <t>38.03.01, 38.03.02, 38.04.01, 38.05.01, 38.06.01</t>
  </si>
  <si>
    <t>0407</t>
  </si>
  <si>
    <t>684086.08.01</t>
  </si>
  <si>
    <t>Кто есть кто в международном терроризме: Справ. / В.В.Красинский - М.:НИЦ ИНФРА-М,2024 - 128 с.(О)</t>
  </si>
  <si>
    <t>КТО ЕСТЬ КТО В МЕЖДУНАРОДНОМ ТЕРРОРИЗМЕ</t>
  </si>
  <si>
    <t>Красинский В.В., Машко В.В.</t>
  </si>
  <si>
    <t>978-5-16-014191-6</t>
  </si>
  <si>
    <t>Нижегородский государственный технический университет им. Р.А. Алексеева, ф-л Дзержинский политехнический институт</t>
  </si>
  <si>
    <t>714990.03.01</t>
  </si>
  <si>
    <t>Лев Толстой и его современники: Энц. / Г.В.Алексеева.-М.:НИЦ ИНФРА-М,2021.-726 с.(П)</t>
  </si>
  <si>
    <t>ЛЕВ ТОЛСТОЙ И ЕГО СОВРЕМЕННИКИ</t>
  </si>
  <si>
    <t>Алексеева Г.В., Алексеева О.В., Аленина А.А. и др.</t>
  </si>
  <si>
    <t>978-5-16-016106-8</t>
  </si>
  <si>
    <t>Энциклопедия</t>
  </si>
  <si>
    <t>45.03.01, 45.04.01, 45.06.01</t>
  </si>
  <si>
    <t>Северный (Арктический) федеральный университет им. М.В. Ломоносова</t>
  </si>
  <si>
    <t>680155.05.01</t>
  </si>
  <si>
    <t>Лингвокультурологический сл.географ.назв.Великобритании и США / С.И.Гарагуля-М.:НИЦ ИНФРА-М,2023-257с.(П)</t>
  </si>
  <si>
    <t>ЛИНГВОКУЛЬТУРОЛОГИЧЕСКИЙ СЛОВАРЬ ГЕОГРАФИЧЕСКИХ НАЗВАНИЙ ВЕЛИКОБРИТАНИИ И США.</t>
  </si>
  <si>
    <t>978-5-16-014103-9</t>
  </si>
  <si>
    <t>45.03.02, 45.03.03, 45.03.04, 45.05.01</t>
  </si>
  <si>
    <t>476700.10.01</t>
  </si>
  <si>
    <t>Медицинская биология: Энц. справ. / О.Ю.Смирнов - 2 изд. - М.:НИЦ ИНФРА-М,2025 - 607 с.-(П)</t>
  </si>
  <si>
    <t>МЕДИЦИНСКАЯ БИОЛОГИЯ: ЭНЦИКЛОПЕДИЧЕСКИЙ СПРАВОЧНИК, ИЗД.2</t>
  </si>
  <si>
    <t>Смирнов О.Ю.</t>
  </si>
  <si>
    <t>978-5-16-016122-8</t>
  </si>
  <si>
    <t>30.05.01, 30.05.02, 31.05.01, 31.05.02, 31.05.03, 32.05.01, 33.05.01, 34.03.01</t>
  </si>
  <si>
    <t>Сумский государственный университет</t>
  </si>
  <si>
    <t>0221</t>
  </si>
  <si>
    <t>476700.05.01</t>
  </si>
  <si>
    <t>Медицинская биология: Энц. справ. / О.Ю.Смирнов - М.:Форум, НИЦ ИНФРА-М, 2020-608с.(ВО)(П)</t>
  </si>
  <si>
    <t>МЕДИЦИНСКАЯ БИОЛОГИЯ</t>
  </si>
  <si>
    <t>Смирнов  О.Ю.</t>
  </si>
  <si>
    <t>978-5-00091-177-8</t>
  </si>
  <si>
    <t>128135.12.01</t>
  </si>
  <si>
    <t>Менеджмент: основные термины и понятия: Сл. / Г.В.Кисляков - 2 изд.-М.:НИЦ ИНФРА-М,2024.-176 с.(О)</t>
  </si>
  <si>
    <t>МЕНЕДЖМЕНТ: ОСНОВНЫЕ ТЕРМИНЫ И ПОНЯТИЯ, ИЗД.2</t>
  </si>
  <si>
    <t>Кисляков Г.В., Кислякова Н.А.</t>
  </si>
  <si>
    <t>978-5-16-009748-0</t>
  </si>
  <si>
    <t>Управление (менеджмент)</t>
  </si>
  <si>
    <t>38.02.01, 38.02.02, 38.02.03, 38.02.06, 38.02.07, 38.02.08, 38.03.01, 38.03.02, 38.03.03, 38.03.04, 38.03.05, 38.03.06, 38.03.07, 38.03.10, 38.05.01, 38.05.02, 43.02.06, 43.02.11, 43.02.16, 46.02.01</t>
  </si>
  <si>
    <t>Институт деловой карьеры</t>
  </si>
  <si>
    <t>0212</t>
  </si>
  <si>
    <t>638370.07.01</t>
  </si>
  <si>
    <t>Менеджмент: традиц.и совр. модели: Справ.пос. / В.В.Филатов -М.:НИЦ ИНФРА-М,2024-474(Спр.ИНФРА-М)(П)</t>
  </si>
  <si>
    <t>МЕНЕДЖМЕНТ: ТРАДИЦИОННЫЕ И СОВРЕМЕННЫЕ МОДЕЛИ</t>
  </si>
  <si>
    <t>Филатов В.В., Петросян Д.С., Алексеев А.Е. и др.</t>
  </si>
  <si>
    <t>978-5-16-012235-9</t>
  </si>
  <si>
    <t>38.03.01, 38.03.02, 38.04.01, 38.04.02</t>
  </si>
  <si>
    <t>Московский государственный университет технологий и управления им. К.Г. Разумовского</t>
  </si>
  <si>
    <t>000029.16.01</t>
  </si>
  <si>
    <t>Мини-грамматика английского языка: Справ. пос. / И.Е. Торбан - 3 изд. - М.: ИНФРА-М, 2024. - 112 с. (о. к/ф)</t>
  </si>
  <si>
    <t>МИНИ-ГРАММАТИКА АНГЛИЙСКОГО ЯЗЫКА, ИЗД.3</t>
  </si>
  <si>
    <t>978-5-16-003174-3</t>
  </si>
  <si>
    <t>Дополнительное образование</t>
  </si>
  <si>
    <t>00.02.02, 00.03.02, 00.05.02, 44.02.01</t>
  </si>
  <si>
    <t>0308</t>
  </si>
  <si>
    <t>258500.10.01</t>
  </si>
  <si>
    <t>Монеты и банкноты от античности до наших дней / Н.А. Разманова - М.:Вуз.. уч.: ИНФРА-М, 2025-216с. (п)</t>
  </si>
  <si>
    <t>МОНЕТЫ И БАНКНОТЫ ОТ АНТИЧНОСТИ ДО НАШИХ ДНЕЙ: ПРОИСХОЖДЕНИЕ И ЭВОЛЮЦИЯ</t>
  </si>
  <si>
    <t>Разманова Н. А., Лаптева Е. В., Нестеренко Е. И., Муравьева Л. А.</t>
  </si>
  <si>
    <t>978-5-9558-0357-9</t>
  </si>
  <si>
    <t>История. Исторические науки</t>
  </si>
  <si>
    <t>38.03.01, 38.04.08, 41.03.01, 41.03.05, 41.03.06, 41.04.01, 41.04.05, 44.03.05, 46.03.01, 46.04.01, 51.03.01, 51.04.01</t>
  </si>
  <si>
    <t>Финансовый университет при Правительстве Российской Федерации</t>
  </si>
  <si>
    <t>643828.07.01</t>
  </si>
  <si>
    <t>Муниципальное управление и местное самоупр.: Сл. / А.А.Васильев -  3 изд. - М.:НИЦ ИНФРА-М,2023.-300с(П)</t>
  </si>
  <si>
    <t>МУНИЦИПАЛЬНОЕ УПРАВЛЕНИЕ И МЕСТНОЕ САМОУПРАВЛЕНИЕ, ИЗД.3</t>
  </si>
  <si>
    <t>Васильев А.А.</t>
  </si>
  <si>
    <t>978-5-16-012425-4</t>
  </si>
  <si>
    <t>38.03.04, 38.04.04, 40.03.01, 40.04.01</t>
  </si>
  <si>
    <t>Академия социального управления</t>
  </si>
  <si>
    <t>0317</t>
  </si>
  <si>
    <t>826044.01.01</t>
  </si>
  <si>
    <t>Начертательная геометрия: Сл. / Н.А.Сальков - М.:НИЦ ИНФРА-М,2025. - 178 с.(Б-ка сл. ИНФРА-М)(п)</t>
  </si>
  <si>
    <t>НАЧЕРТАТЕЛЬНАЯ ГЕОМЕТРИЯ</t>
  </si>
  <si>
    <t>Сальков Н.А.</t>
  </si>
  <si>
    <t>978-5-16-020000-2</t>
  </si>
  <si>
    <t>08.05.02, 11.05.01, 12.03.02, 12.03.05, 12.05.01, 13.03.03, 14.05.01, 15.03.03, 15.05.01, 16.03.02, 16.05.01, 17.05.01, 17.05.02, 18.05.01, 18.05.02, 19.03.03, 20.03.01, 20.03.02, 21.03.02, 21.05.04, 21.05.05, 21.05.06, 23.03.02, 23.05.01, 23.05.02, 23.05.03, 23.05.06, 24.03.01, 24.03.02, 24.03.03, 24.03.04, 24.03.05, 24.05.01, 24.05.03, 24.05.04, 24.05.06, 24.05.07, 26.03.02, 28.03.02, 28.03.03, 35.03.06, 35.03.10, 54.03.01, 54.03.04</t>
  </si>
  <si>
    <t>Московский государственный академический художественный институт им. В.И. Сурикова при Российской академии художеств</t>
  </si>
  <si>
    <t>Август, 2024</t>
  </si>
  <si>
    <t>0125</t>
  </si>
  <si>
    <t>433450.13.01</t>
  </si>
  <si>
    <t>Нестероидные противовоспалительные препар.: Практ. реком./Л.И. Дятчина - НИЦ ИНФРА-М, 2022-77с.+вкл. (О к/ф)</t>
  </si>
  <si>
    <t>НЕСТЕРОИДНЫЕ ПРОТИВОВОСПАЛИТЕЛЬНЫЕ ПРЕПАРАТЫ</t>
  </si>
  <si>
    <t>Дятчина Л. И., Ханов А. Г.</t>
  </si>
  <si>
    <t>Клиническая практика</t>
  </si>
  <si>
    <t>978-5-16-006680-6</t>
  </si>
  <si>
    <t>31.05.01, 33.05.01</t>
  </si>
  <si>
    <t>Ростовский государственный медицинский университет</t>
  </si>
  <si>
    <t>058000.20.01</t>
  </si>
  <si>
    <t>Новая экономическая энц. / Е.Е. Румянцева. - 4 изд. - М.: ИНФРА-М, 2025. - 882 с.(п, dvd)</t>
  </si>
  <si>
    <t>НОВАЯ ЭКОНОМИЧЕСКАЯ ЭНЦИКЛОПЕДИЯ, ИЗД.4</t>
  </si>
  <si>
    <t>Румянцева Е.Е.</t>
  </si>
  <si>
    <t>ИНФРА-М Издательский Дом</t>
  </si>
  <si>
    <t>978-5-16-004189-6</t>
  </si>
  <si>
    <t>38.03.01, 38.03.02, 38.03.03, 38.03.04, 38.03.05, 38.03.06, 38.03.07, 38.04.01, 38.04.02, 38.04.03, 38.04.04, 38.04.05, 38.04.06, 38.04.07, 38.04.08, 38.04.09, 38.05.01, 38.05.02</t>
  </si>
  <si>
    <t>Российская академия народного хозяйства и государственной службы при Президенте РФ</t>
  </si>
  <si>
    <t>0411</t>
  </si>
  <si>
    <t>050000.03.01</t>
  </si>
  <si>
    <t>НРЭ: Т.1: Россия / Ред.кол. А.Д.Некипелов и др. - М.:Энц., ИНФРА-М Изд.Дом,2006 - 960 с.(п)</t>
  </si>
  <si>
    <t>НОВАЯ РОССИЙСКАЯ ЭНЦИКЛОПЕДИЯ: ТОМ 1: РОССИЯ, Т.1</t>
  </si>
  <si>
    <t>Некипелов А.Д., Данилов-Данильян В.И.</t>
  </si>
  <si>
    <t>Переплет</t>
  </si>
  <si>
    <t>5-94802-003-7</t>
  </si>
  <si>
    <t>ДОМ, БЫТ, ДОСУГ</t>
  </si>
  <si>
    <t>Универсальная справочная литература</t>
  </si>
  <si>
    <t>Московский государственный университет им. М.В. Ломоносова</t>
  </si>
  <si>
    <t>0103</t>
  </si>
  <si>
    <t>130000.06.01</t>
  </si>
  <si>
    <t>НРЭ: Т.10(1): Лонгчен Рабджам - Марокко / Ред.кол. А.Д.Некипелов-М.:Энц.,НИЦ ИНФРА-М,2019-480с.(п)</t>
  </si>
  <si>
    <t>НОВАЯ РОССИЙСКАЯ ЭНЦИКЛОПЕДИЯ: ТОМ 10(1): ЛОНГЧЕН РАБДЖАМ - МАРОККО</t>
  </si>
  <si>
    <t>978-5-94802-045-7</t>
  </si>
  <si>
    <t>00.03.16, 00.05.16</t>
  </si>
  <si>
    <t>131000.07.01</t>
  </si>
  <si>
    <t>НРЭ: Т.10(2): Марониты-Мистра / Ред.кол. А.Д.Некипелов и др. -М.:Энц.,НИЦ ИНФРА-М,2019 -480 с (п)</t>
  </si>
  <si>
    <t>НОВАЯ РОССИЙСКАЯ ЭНЦИКЛОПЕДИЯ: ТОМ 10(2): МАРОНИТЫ-МИСТРА</t>
  </si>
  <si>
    <t>978-5-94802-047-1</t>
  </si>
  <si>
    <t>132000.06.01</t>
  </si>
  <si>
    <t>НРЭ: Т.11(1): Мистраль - Нагоя / Ред. кол. А.Д.Некипелов и др. -М.:Энц., НИЦ ИНФРА-М,2019-480 с.(П)</t>
  </si>
  <si>
    <t>НОВАЯ РОССИЙСКАЯ ЭНЦИКЛОПЕДИЯ: ТОМ 11(1): МИСТРАЛЬ - НАГОЯ</t>
  </si>
  <si>
    <t>978-5-94802-048-8</t>
  </si>
  <si>
    <t>133000.06.01</t>
  </si>
  <si>
    <t>НРЭ: Т.11(2): Нагпур - Нитирэн-Сю / Ред.кол. А.Д.Некипелов и др. - М.:Энц.:Инфра-М,2019-480с(п)</t>
  </si>
  <si>
    <t>НОВАЯ РОССИЙСКАЯ ЭНЦИКЛОПЕДИЯ: ТОМ 11(2): НАГПУР - НИТИРЭН-СЮ</t>
  </si>
  <si>
    <t>978-5-94802-050-1</t>
  </si>
  <si>
    <t>134000.07.01</t>
  </si>
  <si>
    <t>НРЭ: Т.12(1): Нитра - Орлеан / Ред. кол. Некипелов А.Д. и др. -М.:Энц., НИЦ ИНФРА-М,2019-480 с.(П</t>
  </si>
  <si>
    <t>НОВАЯ РОССИЙСКАЯ ЭНЦИКЛОПЕДИЯ: ТОМ 12(1): НИТРА-ОРЛЕАН, Т.12</t>
  </si>
  <si>
    <t>978-5-94802-053-2</t>
  </si>
  <si>
    <t>135000.06.01</t>
  </si>
  <si>
    <t>НРЭ: Т.12(2): Орлеанская-Пермь / Ред. кол. А.Д.Некипелов и др. - М.:Энц.,НИЦ ИНФРА-М,2019-480 с.(п)</t>
  </si>
  <si>
    <t>НОВАЯ РОССИЙСКАЯ ЭНЦИКЛОПЕДИЯ: ТОМ 12(2): ОРЛЕАНСКАЯ-ПЕРМЬ</t>
  </si>
  <si>
    <t>978-5-94802-054-9</t>
  </si>
  <si>
    <t>183000.06.01</t>
  </si>
  <si>
    <t>НРЭ: Т.13(1): Пермяк - Португальские / Ред.кол. А.Д.Некипелов и др.-М.:Энц.,НИЦ ИНФРА-М,2019-480с(п)</t>
  </si>
  <si>
    <t>НОВАЯ РОССИЙСКАЯ ЭНЦИКЛОПЕДИЯ: ТОМ 13(1): ПЕРМЯК - ПОРТУГАЛЬСКИЕ, Т.13</t>
  </si>
  <si>
    <t>978-5-94802-055-6</t>
  </si>
  <si>
    <t>185000.06.01</t>
  </si>
  <si>
    <t>НРЭ: Т.13(2): Португальские - Рдест / Ред.кол. А.Д.Некипелов  и др.-М.:Энц.,НИЦ ИНФРА-М,2021-480с(п)</t>
  </si>
  <si>
    <t>НОВАЯ РОССИЙСКАЯ ЭНЦИКЛОПЕДИЯ: ТОМ 13(2): ПОРТУГАЛЬСКИЕ - РДЕСТ, Т.13</t>
  </si>
  <si>
    <t>978-5-94802-056-3</t>
  </si>
  <si>
    <t>186000.05.01</t>
  </si>
  <si>
    <t>НРЭ: Т.14(1): Ре - Рыкованов / Ред.кол. А.Д.Некипелов и др. - М.:НИЦ ИНФРА-М,Энц.,2019-480с.(п)</t>
  </si>
  <si>
    <t>НОВАЯ РОССИЙСКАЯ ЭНЦИКЛОПЕДИЯ: ТОМ 14(1): РЕ - РЫКОВАНОВ, Т.14</t>
  </si>
  <si>
    <t>978-5-94802-059-4</t>
  </si>
  <si>
    <t>187000.07.01</t>
  </si>
  <si>
    <t>НРЭ: Т.14(2): Рылеев-Сентиментализм / Ред.кол. Некипелов А.Д.-М.:Энц.,НИЦ ИНФРА-М,2021-480 с.(П)</t>
  </si>
  <si>
    <t>НОВАЯ РОССИЙСКАЯ ЭНЦИКЛОПЕДИЯ: ТОМ 14 (2): РЫЛЕЕВ-СЕНТИМЕНТАЛИЗМ, Т.14</t>
  </si>
  <si>
    <t>978-5-94802-060-0</t>
  </si>
  <si>
    <t>209000.08.01</t>
  </si>
  <si>
    <t>НРЭ: Т.15(1): Сент-Китс и Невис - Соединенные / Ред.кол. А.Д.Некипелов и др.-М.:Энц.,НИЦ ИНФРА-М,2021-496с(п)</t>
  </si>
  <si>
    <t>НОВАЯ РОССИЙСКАЯ ЭНЦИКЛОПЕДИЯ: ТОМ 15(1): СЕНТ-КИТС И НЕВИС - СОЕДИНЕННЫЕ</t>
  </si>
  <si>
    <t>978-5-94802-061-7</t>
  </si>
  <si>
    <t>236000.05.01</t>
  </si>
  <si>
    <t>НРЭ: Т.15(2): Соединительная - Сухой / Ред.кол.Некипелов А.Д. и др.-М.:НИЦ ИНФРА-М,Энц.,2019-496с(П)</t>
  </si>
  <si>
    <t>НОВАЯ РОССИЙСКАЯ ЭНЦИКЛОПЕДИЯ: ТОМ15(2): СОЕДИНИТЕЛЬНАЯ - СУХОЙ, Т.15</t>
  </si>
  <si>
    <t>978-5-94802-062-4</t>
  </si>
  <si>
    <t>237000.04.01</t>
  </si>
  <si>
    <t>НРЭ: Т.16(1): Сухо-Токо / Ред.кол. А.Д.Некипелов и др. - М.:Энц.,НИЦ ИНФРА-М,2019-495с.(П) [12+]</t>
  </si>
  <si>
    <t>НОВАЯ РОССИЙСКАЯ ЭНЦИКЛОПЕДИЯ: ТОМ 16(1): СУХО-ТОКО, Т.16</t>
  </si>
  <si>
    <t>978-5-94802-063-1</t>
  </si>
  <si>
    <t>238000.05.01</t>
  </si>
  <si>
    <t>НРЭ: Т.16(2): Токоферолы-Ульские / Ред.кол.А.Д. Некипелов и др. - М.:Энц.,НИЦ ИНФРА-М, 2021 -496с. (п)</t>
  </si>
  <si>
    <t>НОВАЯ РОССИЙСКАЯ ЭНЦИКЛОПЕДИЯ: ТОМ 16(2): ТОКОФЕРОЛЫ-УЛЬСКИЕ</t>
  </si>
  <si>
    <t>632540.07.01</t>
  </si>
  <si>
    <t>НРЭ: Т.17(1): Ультразвук - Франко-Прусская / Ред.кол. Некипелов А.Д. и др.-М.:Энц., НИЦ ИНФРА-М,2021 496с(п)</t>
  </si>
  <si>
    <t>НОВАЯ РОССИЙСКАЯ ЭНЦИКЛОПЕДИЯ: ТОМ 17(1): УЛЬТРАЗВУК - ФРАНКО-ПРУССКАЯ</t>
  </si>
  <si>
    <t>978-5-94802-068-6</t>
  </si>
  <si>
    <t>641433.07.01</t>
  </si>
  <si>
    <t>НРЭ: Т.17(2): Франц- Цзин / Ред.кол. Некипелов А.Д.и др. - М.:Энц.,НИЦ ИНФРА-М, 2021 -496с-(П)</t>
  </si>
  <si>
    <t>НОВАЯ РОССИЙСКАЯ ЭНЦИКЛОПЕДИЯ: ТОМ 17(2): ФРАНЦ- ЦЗИН</t>
  </si>
  <si>
    <t>Некипелов А.Д., Данилов-Данилъян В.И.</t>
  </si>
  <si>
    <t>Библиотека Новой Российской энциклопедии</t>
  </si>
  <si>
    <t>978-5-94802-073-0</t>
  </si>
  <si>
    <t>Общее образование</t>
  </si>
  <si>
    <t>653332.03.01</t>
  </si>
  <si>
    <t>НРЭ: Т.18(1): Цзинь-Швеция / Ред. кол. А.Д.Некипелов и др. -М.:Энц., НИЦ ИНФРА-М,2019.-512 с.(П) [12+]</t>
  </si>
  <si>
    <t>НОВАЯ РОССИЙСКАЯ ЭНЦИКЛОПЕДИЯ: ТОМ 18(1): ЦЗИНЬ-ШВЕЦИЯ, Т.18</t>
  </si>
  <si>
    <t>Переплёт 7 + 1 тиснение + блинт</t>
  </si>
  <si>
    <t>978-5-94802-088-4</t>
  </si>
  <si>
    <t>659318.03.01</t>
  </si>
  <si>
    <t>НРЭ: Т.18(2): Швецов-Эмаль / Ред.кол. Некипелов А.Д. и др. -М.:Энц.,НИЦ ИНФРА-М,2019.-480 с.(П)</t>
  </si>
  <si>
    <t>НОВАЯ РОССИЙСКАЯ ЭНЦИКЛОПЕДИЯ: ТОМ 18(2): ШВЕЦОВ-ЭМАЛЬ</t>
  </si>
  <si>
    <t>Переплет 7 + 2 тиснение + блинт</t>
  </si>
  <si>
    <t>978-5-94802-097-6</t>
  </si>
  <si>
    <t>668019.02.01</t>
  </si>
  <si>
    <t>НРЭ: Т.19(1): Эмаль- Япет / Ред.кол. А.Д.Некипелов и др. - М.:Энц., НИЦ ИНФРА-М,2019 - 480 с.(П)</t>
  </si>
  <si>
    <t>НОВАЯ РОССИЙСКАЯ ЭНЦИКЛОПЕДИЯ: ТОМ 19(1): ЭМАЛЬ- ЯПЕТ</t>
  </si>
  <si>
    <t>978-5-94802-103-4</t>
  </si>
  <si>
    <t>681241.03.01</t>
  </si>
  <si>
    <t>НРЭ: Т.19(2): Япон- Ящур / Ред.кол. А.Д.Некипелов и др. - М.:Энц., НИЦ ИНФРА-М,2020 - 448 с.(П)</t>
  </si>
  <si>
    <t>НОВАЯ РОССИЙСКАЯ ЭНЦИКЛОПЕДИЯ: ТОМ 19(2): ЯПОН-ЯЩУР</t>
  </si>
  <si>
    <t>978-5-94802-104-1</t>
  </si>
  <si>
    <t>050001.10.01</t>
  </si>
  <si>
    <t>НРЭ: Т.2: А - Баяр / Ред. колл. А.Д.Некипелов и др. - М.:Энциклопедия, НИЦ ИНФРА-М,2018 - 960 с.(П) [12+]</t>
  </si>
  <si>
    <t>НОВАЯ РОССИЙСКАЯ ЭНЦИКЛОПЕДИЯ: ТОМ 2: А - БАЯР, Т.2</t>
  </si>
  <si>
    <t>Некипелов А.Д., Данилов-Данильян В.И., Карев В.М.</t>
  </si>
  <si>
    <t>978-5-94802-009-9</t>
  </si>
  <si>
    <t>00.00.00, 00.03.04</t>
  </si>
  <si>
    <t>0105</t>
  </si>
  <si>
    <t>050002.07.01</t>
  </si>
  <si>
    <t>НРЭ: Т.3(1): Беар - Брун / Ред.кол. А.Д.Некипелов и др. -М.:Энц., ИНФРА-М, 2019 - 480 с.(п)</t>
  </si>
  <si>
    <t>НОВАЯ РОССИЙСКАЯ ЭНЦИКЛОПЕДИЯ: ТОМ 3(1): БЕАР - БРУН</t>
  </si>
  <si>
    <t>5-94802-016-9</t>
  </si>
  <si>
    <t>0107</t>
  </si>
  <si>
    <t>050003.08.01</t>
  </si>
  <si>
    <t>НРЭ: Т.3(2): Бруней - Винча / Ред. кол. А.Д.Некипелов - М.:Энциклопедия, НИЦ ИНФРА-М,2018.-480 с.(П [12+]</t>
  </si>
  <si>
    <t>НОВАЯ РОССИЙСКАЯ ЭНЦИКЛОПЕДИЯ: Т. 3(2): БРУНЕЙ - ВИНЧА</t>
  </si>
  <si>
    <t>978-5-94802-019-8</t>
  </si>
  <si>
    <t>00.00.00</t>
  </si>
  <si>
    <t>050004.09.01</t>
  </si>
  <si>
    <t>НРЭ: Т.4(1): Винчестер-Гамбург / Ред.кол. А.Д.Некипелов - М.:Энциклопедия, НИЦ ИНФРА-М,2018.-480 с.(П)</t>
  </si>
  <si>
    <t>НОВАЯ РОССИЙСКАЯ ЭНЦИКЛОПЕДИЯ: ТОМ 4(1): ВИНЧЕСТЕР-ГАМБУРГ</t>
  </si>
  <si>
    <t>978-5-94802-020-4</t>
  </si>
  <si>
    <t>050005.09.01</t>
  </si>
  <si>
    <t>НРЭ: Т.4(2): Гамбургская - Головин / Ред.кол. Некипелов А.Д. и др. - Энц.,НИЦ ИНФРА-М,2020-480с.(п)</t>
  </si>
  <si>
    <t>НОВАЯ РОССИЙСКАЯ ЭНЦИКЛОПЕДИЯ: ТОМ 4(2): ГАМБУРГСКАЯ - ГОЛОВИН, Т.4</t>
  </si>
  <si>
    <t>978-5-94802-027-3</t>
  </si>
  <si>
    <t>0108</t>
  </si>
  <si>
    <t>050006.09.01</t>
  </si>
  <si>
    <t>НРЭ: Т.5(1): Головин - Даргомыжский/Ред.кол.А.Д.Некипелов и др.-М.:Энц.,ИНФРА-М Изд.Дом,2019-480с(п)</t>
  </si>
  <si>
    <t>НОВАЯ РОССИЙСКАЯ ЭНЦИКЛОПЕДИЯ: ТОМ 5(1): ГОЛОВИН - ДАРГОМЫЖСКИЙ</t>
  </si>
  <si>
    <t>978-5-94802-022-8</t>
  </si>
  <si>
    <t>050007.08.01</t>
  </si>
  <si>
    <t>НРЭ: Т.5(2): Дардан - Дрейер / Ред.кол. Некипелов А.Д. и др. - М.:Энц.:ИНФРА-М,2018-480с.(п)</t>
  </si>
  <si>
    <t>НОВАЯ РОССИЙСКАЯ ЭНЦИКЛОПЕДИЯ: ТОМ 5(2): ДАРДАН - ДРЕЙЕР</t>
  </si>
  <si>
    <t>978-5-94802-030-3</t>
  </si>
  <si>
    <t>00.03.04, 00.03.05, 00.03.07, 00.03.10, 00.03.11, 00.03.12, 00.03.13, 00.05.04, 00.05.05, 00.05.07, 00.05.08, 00.05.10, 00.05.11, 00.05.12, 00.05.13</t>
  </si>
  <si>
    <t>050008.07.01</t>
  </si>
  <si>
    <t>НРЭ: Т.6(1): Дрейк - Зеленьский / Ред.кол. А.Д.Некипелов и др. - М:Энц.:НИЦ Инфра-М,2020-480с (п)</t>
  </si>
  <si>
    <t>НОВАЯ РОССИЙСКАЯ ЭНЦИКЛОПЕДИЯ: ТОМ 6(1): ДРЕЙК - ЗЕЛЕНЬСКИЙ</t>
  </si>
  <si>
    <t>978-5-94802-031-0</t>
  </si>
  <si>
    <t>050009.07.01</t>
  </si>
  <si>
    <t>НРЭ: Т.6(2): Зелёна-Гура - Интоксикация / Ред.кол. А.Д.Некипелов - М.:Энц.,НИЦ Инфра-М,2020-480 (п)</t>
  </si>
  <si>
    <t>НОВАЯ РОССИЙСКАЯ ЭНЦИКЛОПЕДИЯ: ТОМ 6(2): ЗЕЛЁНА-ГУРА - ИНТОКСИКАЦИЯ</t>
  </si>
  <si>
    <t>978-5-94802-033-4</t>
  </si>
  <si>
    <t>00.03.04, 00.03.05, 00.03.11, 00.03.13</t>
  </si>
  <si>
    <t>0110</t>
  </si>
  <si>
    <t>050010.08.01</t>
  </si>
  <si>
    <t>НРЭ: Т.7(1): Интонация - Казарес / Ред.кол. А.Д.Некипелов и др. - М.:Энц.:Инфра-М,2019 - 480с (п)</t>
  </si>
  <si>
    <t>НОВАЯ РОССИЙСКАЯ ЭНЦИКЛОПЕДИЯ: ТОМ 7(1): ИНТОНАЦИЯ - КАЗАРЕС</t>
  </si>
  <si>
    <t>978-5-94802-032-7</t>
  </si>
  <si>
    <t>050011.08.01</t>
  </si>
  <si>
    <t>НРЭ: Т.7(2): Казарки - Квазистационарный / Ред.кол. А.Некипелов и др. - М.:Энц.:ИНФРА-М,2019-480 (п)</t>
  </si>
  <si>
    <t>НОВАЯ РОССИЙСКАЯ ЭНЦИКЛОПЕДИЯ: ТОМ 7(2): КАЗАРКИ - КВАЗИСТАЦИОНАРНЫЙ</t>
  </si>
  <si>
    <t>978-5-94802-035-8</t>
  </si>
  <si>
    <t>050012.09.01</t>
  </si>
  <si>
    <t>НРЭ: Т.8(1): Квазичастицы - Когг / Ред.кол.А.Д.Некипелов. - М.:Энц., ИНФРА-М Изд.Дом,2019-480 с.(П)</t>
  </si>
  <si>
    <t>НОВАЯ РОССИЙСКАЯ ЭНЦИКЛОПЕДИЯ: ТОМ 8(1): КВАЗИЧАСТИЦЫ - КОГГ</t>
  </si>
  <si>
    <t>978-5-94802-036-5</t>
  </si>
  <si>
    <t>100000.07.01</t>
  </si>
  <si>
    <t>НРЭ: Т.8(2): Когезия-Костариканцы / Ред.кол. Некипелова А.Д. и др. - М.:Энц:ИНФРА-М,2019-480с(п)</t>
  </si>
  <si>
    <t>НОВАЯ РОССИЙСКАЯ ЭНЦИКЛОПЕДИЯ: ТОМ 8(2): КОГЕЗИЯ-КОСТАРИКАНЦЫ</t>
  </si>
  <si>
    <t>978-5-94802-041-9</t>
  </si>
  <si>
    <t>0111</t>
  </si>
  <si>
    <t>128000.08.01</t>
  </si>
  <si>
    <t>НРЭ: Т.9(1): Костелич-Лагос-де-Морено / Ред.кол.А.Д.Некипелов и др. -М.:Энц.,НИЦ ИНФРА-М,2019-480(п)</t>
  </si>
  <si>
    <t>НОВАЯ РОССИЙСКАЯ ЭНЦИКЛОПЕДИЯ: ТОМ 9(1): КОСТЕЛИЧ - ЛАГОС-ДЕ-МОРЕНО</t>
  </si>
  <si>
    <t>978-5-94802-042-6</t>
  </si>
  <si>
    <t>129000.07.01</t>
  </si>
  <si>
    <t>НРЭ: Т.9(2): Ла-Гранд-Мот - Лонгфелло / Ред.кол. А.Д.Некипелов и др.-М.:Энц.,НИЦ ИНФРА-М,2019-528с(п)</t>
  </si>
  <si>
    <t>НОВАЯ РОССИЙСКАЯ ЭНЦИКЛОПЕДИЯ: ТОМ 9(2): ЛА-ГРАНД-МОТ - ЛОНГФЕЛЛО</t>
  </si>
  <si>
    <t>978-5-94802-044-0</t>
  </si>
  <si>
    <t>079050.16.01</t>
  </si>
  <si>
    <t>Общероссийский классификатор профессий рабочих...: Справ. - 3 изд. - М.:НИЦ ИНФРА-М,2023-249с.(П)</t>
  </si>
  <si>
    <t>ОБЩЕРОССИЙСКИЙ КЛАССИФИКАТОР ПРОФЕССИЙ РАБОЧИХ, ДОЛЖНОСТЕЙ СЛУЖАЩИХ И ТАРИФНЫХ РАЗРЯДОВ, ИЗД.3</t>
  </si>
  <si>
    <t>Без автора</t>
  </si>
  <si>
    <t>978-5-16-006595-3</t>
  </si>
  <si>
    <t>38.03.01, 38.03.03, 38.03.04, 40.02.02, 40.02.04, 40.03.01, 41.03.06, 44.03.05, 46.03.02</t>
  </si>
  <si>
    <t>0313</t>
  </si>
  <si>
    <t>489200.09.01</t>
  </si>
  <si>
    <t>Педагогический словарь: Словарь / И.П.Андриади - М.:НИЦ ИНФРА-М,2024-224с.(Б-ка.сл."Инфра-М")(П)</t>
  </si>
  <si>
    <t>ПЕДАГОГИЧЕСКИЙ СЛОВАРЬ</t>
  </si>
  <si>
    <t>Андриади И.П., Темина С.Ю.</t>
  </si>
  <si>
    <t>978-5-16-011752-2</t>
  </si>
  <si>
    <t>44.03.01, 44.03.02, 44.03.05, 44.04.01, 44.04.02, 44.05.01</t>
  </si>
  <si>
    <t>Московский городской педагогический университет</t>
  </si>
  <si>
    <t>792103.01.01</t>
  </si>
  <si>
    <t>Плоские фермы. Схемы и расчетные формулы: справ. Т. 2 / М.Н.Кирсанов-М.:НИЦ ИНФРА-М,2023.-285 с.(п)</t>
  </si>
  <si>
    <t>ПЛОСКИЕ ФЕРМЫ. СХЕМЫ И РАСЧЕТНЫЕ ФОРМУЛЫ: СПРАВОЧНИК. ТОМ 2, Т.2</t>
  </si>
  <si>
    <t>Кирсанов М.Н.</t>
  </si>
  <si>
    <t>978-5-16-018185-1</t>
  </si>
  <si>
    <t>Строительство</t>
  </si>
  <si>
    <t>08.02.01, 08.03.01, 08.04.01, 08.05.01, 08.05.02, 08.05.03, 08.06.01</t>
  </si>
  <si>
    <t>Московский энергетический институт</t>
  </si>
  <si>
    <t>0123</t>
  </si>
  <si>
    <t>799025.01.01</t>
  </si>
  <si>
    <t>Плоские фермы. Схемы и расчетные формулы: Справ. Т. 3 / М.Н.Кирсанов-М.:НИЦ ИНФРА-М,2023.-178 с.(п)</t>
  </si>
  <si>
    <t>ПЛОСКИЕ ФЕРМЫ. СХЕМЫ И РАСЧЕТНЫЕ ФОРМУЛЫ: СПРАВОЧНИК. ТОМ 3, Т.3</t>
  </si>
  <si>
    <t>978-5-16-018250-6</t>
  </si>
  <si>
    <t>08.02.01, 08.03.01, 08.04.01, 08.05.02</t>
  </si>
  <si>
    <t>699890.04.01</t>
  </si>
  <si>
    <t>Плоские фермы. Схемы и расчетные формулы: Т/ 1 / М.Н.Кирсанов - М.:НИЦ ИНФРА-М,2023 - 238 с.(П) [12+]</t>
  </si>
  <si>
    <t>ПЛОСКИЕ ФЕРМЫ. СХЕМЫ И РАСЧЕТНЫЕ ФОРМУЛЫ: СПРАВОЧНИК. ТОМ 1, Т.1</t>
  </si>
  <si>
    <t>978-5-16-014829-8</t>
  </si>
  <si>
    <t>07.02.01, 08.02.01, 08.02.02, 08.02.03, 08.02.04, 08.02.08, 08.02.09, 08.02.12, 08.02.13, 08.02.14, 08.03.01, 08.04.01, 08.05.01, 08.05.02, 08.05.03, 08.06.01, 11.02.06, 12.02.01, 12.02.03, 12.02.04, 12.02.05, 12.02.07, 12.02.08, 12.02.09, 13.02.01, 13.02.02, 13.02.04, 13.02.05, 13.02.07, 13.02.08, 13.02.09, 13.02.12, 13.02.13, 14.02.01, 14.02.02,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27.02.02, 27.02.04, 27.02.07, 29.02.05, 29.02.08, 29.02.11, 35.02.02, 35.02.07, 35.02.08, 35.02.11, 35.02.16, 35.02.18, 44.02.06</t>
  </si>
  <si>
    <t>098950.10.01</t>
  </si>
  <si>
    <t>Подготовка рукописи к изданию: Сл.-справ. / Е.Б.Егорова - 2 изд. - М.:Вуз.уч., НИЦ ИНФРА-М,2024-160 с.(О)</t>
  </si>
  <si>
    <t>ПОДГОТОВКА РУКОПИСИ К ИЗДАНИЮ, ИЗД.2</t>
  </si>
  <si>
    <t>Егорова Е.Б.</t>
  </si>
  <si>
    <t>978-5-9558-0474-3</t>
  </si>
  <si>
    <t>42.03.03, 42.04.03</t>
  </si>
  <si>
    <t>0216</t>
  </si>
  <si>
    <t>054790.10.01</t>
  </si>
  <si>
    <t>Правила русской орфографии и пунктуации - 2 изд. - М.:ИЦ РИОР,НИЦ ИНФРА-М,2022 - 98 с.(О)</t>
  </si>
  <si>
    <t>ПРАВИЛА РУССКОЙ ОРФОГРАФИИ И ПУНКТУАЦИИ, ИЗД.2</t>
  </si>
  <si>
    <t>ИЦ РИОР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</si>
  <si>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</si>
  <si>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</si>
  <si>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0219</t>
  </si>
  <si>
    <t>654677.03.01</t>
  </si>
  <si>
    <t>Сервис: термины и понятия: Сл./ Под ред. Гойхмана О.Я.-М.:НИЦ ИНФРА-М,2023-239с(Б-ка сл. ИНФРА-М)(П)</t>
  </si>
  <si>
    <t>СЕРВИС: ТЕРМИНЫ И ПОНЯТИЯ</t>
  </si>
  <si>
    <t>Гойхман О.Я., Зворыкина Т.И., Гончарова Л.М. и др.</t>
  </si>
  <si>
    <t>978-5-16-014474-0</t>
  </si>
  <si>
    <t>43.02.06, 43.02.16, 43.03.01, 43.03.02, 43.03.03, 43.04.01, 43.04.02, 43.04.03</t>
  </si>
  <si>
    <t>481650.09.01</t>
  </si>
  <si>
    <t>Словарь аббревиатур и акронимов рус. яз. / И.А.Елисеев - М.:НИЦ ИНФРА-М,2023-718 с.(Б-ка сл."ИНФРА-М")(П)</t>
  </si>
  <si>
    <t>СЛОВАРЬ АББРЕВИАТУР И АКРОНИМОВ РУССКОГО ЯЗЫКА</t>
  </si>
  <si>
    <t>Елисеев И.А.</t>
  </si>
  <si>
    <t>978-5-16-010420-1</t>
  </si>
  <si>
    <t>45.03.01, 45.03.02</t>
  </si>
  <si>
    <t>415950.05.01</t>
  </si>
  <si>
    <t>Словарь аббревиатур испан. яз./ И.А.Елисеев-М.:НИЦ ИНФРА-М,2020-160с(Б-ка малых слов. "ИНФРА-М")(О)</t>
  </si>
  <si>
    <t>СЛОВАРЬ АББРЕВИАТУР ИСПАНСКОГО ЯЗЫКА</t>
  </si>
  <si>
    <t>Елисеев И. А.</t>
  </si>
  <si>
    <t>978-5-16-006453-6</t>
  </si>
  <si>
    <t>45.03.02, 45.04.02, 45.05.01</t>
  </si>
  <si>
    <t>764292.04.01</t>
  </si>
  <si>
    <t>Словарь диалектных слов в романе М. А. Шолохова "Тихий Дон" / В.Г.Маслов-М.:НИЦ ИНФРА-М,2025.-176 с.(П)</t>
  </si>
  <si>
    <t>СЛОВАРЬ ДИАЛЕКТНЫХ СЛОВ В РОМАНЕ М. А. ШОЛОХОВА "ТИХИЙ ДОН"</t>
  </si>
  <si>
    <t>Маслов В.Г., Маслов Д.Я., Мохова Е.М.</t>
  </si>
  <si>
    <t>978-5-16-017230-9</t>
  </si>
  <si>
    <t>45.03.01, 45.03.02, 45.03.03, 45.04.01, 45.04.02, 45.04.04, 45.06.01</t>
  </si>
  <si>
    <t>Ивановский государственный университет</t>
  </si>
  <si>
    <t>098050.10.01</t>
  </si>
  <si>
    <t>Словарь терминов по акушерству, гинекологии..../ Г.Д.Некрасов - М.:Форум, НИЦ ИНФРА-М,2024 -112с.(О)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</si>
  <si>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</si>
  <si>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</si>
  <si>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</si>
  <si>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</si>
  <si>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</si>
  <si>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Алтайский государственный аграрный университет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</si>
  <si>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</si>
  <si>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</si>
  <si>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</si>
  <si>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</si>
  <si>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</si>
  <si>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</si>
  <si>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405950.11.01</t>
  </si>
  <si>
    <t>Современный словарь по общественным наукам / О.Г.Данильян - М.:НИЦ ИНФРА-М,2024 - 314 с(П)</t>
  </si>
  <si>
    <t>СОВРЕМЕННЫЙ СЛОВАРЬ ПО ОБЩЕСТВЕННЫМ НАУКАМ</t>
  </si>
  <si>
    <t>Данильян О.Г.</t>
  </si>
  <si>
    <t>978-5-16-005612-8</t>
  </si>
  <si>
    <t>Общественные науки в целом</t>
  </si>
  <si>
    <t>Юридическая академия Украины им. Ярослава Мудрого</t>
  </si>
  <si>
    <t>109000.15.01</t>
  </si>
  <si>
    <t>Современный социоэкономич. словарь / Б.А. Райзберг. -ИНФРА-М, 2024. -629с.(Б-ка слов. "ИНФРА-М") (п)</t>
  </si>
  <si>
    <t>СОВРЕМЕННЫЙ СОЦИОЭКОНОМИЧЕСКИЙ СЛОВАРЬ</t>
  </si>
  <si>
    <t>Райзберг Б. А.</t>
  </si>
  <si>
    <t>978-5-16-003670-0</t>
  </si>
  <si>
    <t>38.03.01, 38.03.02, 39.03.01</t>
  </si>
  <si>
    <t>Московская Школа Экономики</t>
  </si>
  <si>
    <t>002238.25.01</t>
  </si>
  <si>
    <t>Современный эконом. словарь / Б.А.Райзберг - 6 изд. -М.:НИЦ ИНФРА-М,2024 -512с(Б-ка сл."ИНФРА-М")(П)</t>
  </si>
  <si>
    <t>СОВРЕМЕННЫЙ ЭКОНОМИЧЕСКИЙ СЛОВАРЬ, ИЗД.6</t>
  </si>
  <si>
    <t>Райзберг Б.А., Лозовский Л.Ш., Стародубцева Е.Б. и др.</t>
  </si>
  <si>
    <t>978-5-16-009966-8</t>
  </si>
  <si>
    <t>00.03.13, 00.05.13, 38.03.01, 38.03.02, 38.03.03, 38.03.04, 38.03.05, 38.03.06, 38.03.07, 38.03.10, 38.04.08, 38.04.09, 38.05.01, 38.05.02</t>
  </si>
  <si>
    <t>0608</t>
  </si>
  <si>
    <t>485250.10.01</t>
  </si>
  <si>
    <t>Социальная работа: Сл. терминов / Е.Н.Приступа - М.:Форум, НИЦ ИНФРА-М,2024-232 с.(Б-ка сл. ИНФРА-М)(О)</t>
  </si>
  <si>
    <t>СОЦИАЛЬНАЯ РАБОТА: СЛОВАРЬ ТЕРМИНОВ</t>
  </si>
  <si>
    <t>Приступа Е.Н., Приступа Е.Н., Степичев П.А. и др.</t>
  </si>
  <si>
    <t>978-5-00091-764-0</t>
  </si>
  <si>
    <t>39.02.01, 39.03.01, 39.03.02, 39.03.03, 39.04.01, 39.04.02, 39.04.03, 40.02.04</t>
  </si>
  <si>
    <t>Рекомендовано в качестве учебного пособия для студентов высших учебных заведений, обучающихся по направлению подготовки 39.03.02 «Социальная работа» (квалификация (степень) «бакалавр»)</t>
  </si>
  <si>
    <t>Институт развития, здоровья и адаптации ребенка</t>
  </si>
  <si>
    <t>099000.10.01</t>
  </si>
  <si>
    <t>Социологический словарь / Г.В.Осипов - М.:НОРМА, НИЦ ИНФРА-М,2025 - 608 с.(П)</t>
  </si>
  <si>
    <t>СОЦИОЛОГИЧЕСКИЙ СЛОВАРЬ</t>
  </si>
  <si>
    <t>Осипов Г. В., Москвичев Л. Н.</t>
  </si>
  <si>
    <t>НОРМА</t>
  </si>
  <si>
    <t>978-5-91768-098-9</t>
  </si>
  <si>
    <t>646423.12.01</t>
  </si>
  <si>
    <t>Специальная и общая философия науки: Энц. словарь / В.А.Канке - М.:НИЦ ИНФРА-М,2025 - 630 с.(П)</t>
  </si>
  <si>
    <t>СПЕЦИАЛЬНАЯ И ОБЩАЯ ФИЛОСОФИЯ НАУКИ: ЭНЦИКЛОПЕДИЧЕСКИЙ СЛОВАРЬ</t>
  </si>
  <si>
    <t>Канке В.А.</t>
  </si>
  <si>
    <t>978-5-16-012809-2</t>
  </si>
  <si>
    <t>Философия</t>
  </si>
  <si>
    <t>44.00.00, 38.04.01, 38.04.02, 38.04.03, 38.04.04, 38.04.05, 40.04.01, 44.04.01, 44.04.02, 44.04.03, 44.04.04, 47.03.01, 47.04.01</t>
  </si>
  <si>
    <t>Национальный исследовательский ядерный университет "МИФИ"</t>
  </si>
  <si>
    <t>034250.19.01</t>
  </si>
  <si>
    <t>Справочник по доказ. в гражд. судопроизв. / И.В.Решетникова - 6 изд.-М.:Норма,НИЦ ИНФРА-М,2019-448с</t>
  </si>
  <si>
    <t>СПРАВОЧНИК ПО ДОКАЗЫВАНИЮ В ГРАЖДАНСКОМ СУДОПРОИЗВОДСТВЕ, ИЗД.6</t>
  </si>
  <si>
    <t>Решетникова И.В.</t>
  </si>
  <si>
    <t>978-5-91768-722-3</t>
  </si>
  <si>
    <t>40.02.04, 40.03.01, 40.04.01</t>
  </si>
  <si>
    <t>0616</t>
  </si>
  <si>
    <t>034250.29.01</t>
  </si>
  <si>
    <t>Справочник по доказ. в гражд. судопроизв. / И.В.Решетникова - 7 изд.-М.:Норма,НИЦ ИНФРА-М,2025-472с.(П)</t>
  </si>
  <si>
    <t>СПРАВОЧНИК ПО ДОКАЗЫВАНИЮ В ГРАЖДАНСКОМ СУДОПРОИЗВОДСТВЕ, ИЗД.7</t>
  </si>
  <si>
    <t>Решетникова И.В., Закарлюка А.В., Звягинцева Л.М. и др.</t>
  </si>
  <si>
    <t>978-5-00156-077-7</t>
  </si>
  <si>
    <t>0720</t>
  </si>
  <si>
    <t>485200.16.01</t>
  </si>
  <si>
    <t>Справочник по доказыванию в адм. судопроизв. / И.В.Решетников - 2 изд.-М.:Юр.Норма, НИЦ ИНФРА-М,2025-160с.(П)</t>
  </si>
  <si>
    <t>СПРАВОЧНИК ПО ДОКАЗЫВАНИЮ В АДМИНИСТРАТИВНОМ СУДОПРОИЗВОДСТВЕ, ИЗД.2</t>
  </si>
  <si>
    <t>Решетникова И.В., Куликова М.А., Царегородцева Е.А.</t>
  </si>
  <si>
    <t>978-5-00156-060-9</t>
  </si>
  <si>
    <t>38.03.04, 40.02.02, 40.02.04, 40.03.01, 40.04.01, 40.06.01, 44.03.05</t>
  </si>
  <si>
    <t>0220</t>
  </si>
  <si>
    <t>485200.07.01</t>
  </si>
  <si>
    <t>Справочник по доказыванию в админ. судопроиз./И.В.Решетникова -М.:Юр.Норма, НИЦ ИНФРА-М,2019-128с(О)</t>
  </si>
  <si>
    <t>СПРАВОЧНИК ПО ДОКАЗЫВАНИЮ В АДМИНИСТРАТИВНОМ СУДОПРОИЗВОДСТВЕ</t>
  </si>
  <si>
    <t>978-5-91768-714-8</t>
  </si>
  <si>
    <t>718666.07.01</t>
  </si>
  <si>
    <t>Справочник по доказыванию в арбитраж. процес. / И.В.Решетникова -2изд.-М.:Юр. НОРМА, НИЦ ИНФРА-М,2025-480с(П)</t>
  </si>
  <si>
    <t>СПРАВОЧНИК ПО ДОКАЗЫВАНИЮ В АРБИТРАЖНОМ ПРОЦЕССЕ, ИЗД.2</t>
  </si>
  <si>
    <t>Решетникова И.В., Куликова М.А., Вербенко Т.Л. и др.</t>
  </si>
  <si>
    <t>978-5-00156-225-2</t>
  </si>
  <si>
    <t>40.03.01, 40.04.01, 40.05.04, 40.06.01</t>
  </si>
  <si>
    <t>Уральский государственный юридический университет имени В.Ф. Яковлева</t>
  </si>
  <si>
    <t>718666.04.01</t>
  </si>
  <si>
    <t>Справочник по доказыванию в арбитраж. процес. / И.В.Решетникова-М.:Юр.Норма, НИЦ ИНФРА-М,2021.-360 с.(П)</t>
  </si>
  <si>
    <t>СПРАВОЧНИК ПО ДОКАЗЫВАНИЮ В АРБИТРАЖНОМ ПРОЦЕССЕ</t>
  </si>
  <si>
    <t>978-5-00156-024-1</t>
  </si>
  <si>
    <t>319100.10.01</t>
  </si>
  <si>
    <t>Справочник по машиностроительному черчению / А.А.Чекмарев, - 11 изд.-М.:НИЦ ИНФРА-М,2024.-494 с(п)</t>
  </si>
  <si>
    <t>СПРАВОЧНИК ПО МАШИНОСТРОИТЕЛЬНОМУ ЧЕРЧЕНИЮ, ИЗД.11</t>
  </si>
  <si>
    <t>Чекмарев А.А., Осипов В.К.</t>
  </si>
  <si>
    <t>978-5-16-010417-1</t>
  </si>
  <si>
    <t>Технические науки в целом</t>
  </si>
  <si>
    <t>15.01.13, 15.01.17, 15.01.18, 15.01.22, 15.01.29, 15.01.35, 15.01.36, 15.01.37, 15.01.38, 15.02.01, 15.02.03, 15.02.04, 15.02.06, 15.02.07, 15.02.09, 15.02.10, 15.02.16, 15.02.17, 15.02.18, 15.02.19, 15.03.01, 15.03.02, 15.03.03, 15.03.04, 15.03.05, 15.03.06</t>
  </si>
  <si>
    <t>1114</t>
  </si>
  <si>
    <t>645768.11.01</t>
  </si>
  <si>
    <t>Справочник экономиста предпр.: Справ./ Под ред. Акуленко Н.Б.-М.:НИЦ ИНФРА-М,2024.-424 с.(Справ. ИНФРА-М)(П)</t>
  </si>
  <si>
    <t>СПРАВОЧНИК ЭКОНОМИСТА ПРЕДПРИЯТИЯ</t>
  </si>
  <si>
    <t>Акуленко Н.Б., Кукушкин С.Н., Кучеренко А.И.</t>
  </si>
  <si>
    <t>978-5-16-012424-7</t>
  </si>
  <si>
    <t>38.03.01, 38.03.02, 38.03.03, 38.03.04, 38.03.05, 38.03.06, 38.04.01, 38.04.02, 38.04.03, 38.04.04, 38.04.05, 38.04.06, 38.04.08</t>
  </si>
  <si>
    <t>Российский экономический университет им. Г.В. Плеханова</t>
  </si>
  <si>
    <t>670735.03.01</t>
  </si>
  <si>
    <t>Справочник электрика по ремонту электрооборуд... / М.Ю.Сибикин, - 2 изд.-М.:НИЦ ИНФРА-М,2023.-262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</si>
  <si>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</si>
  <si>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</si>
  <si>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</si>
  <si>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</si>
  <si>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0223</t>
  </si>
  <si>
    <t>077160.08.01</t>
  </si>
  <si>
    <t>Справочное пос. по электрооборуд. и электроснаб. /В.П.Шеховцов -3изд -М:Форум,НИЦ ИНФРА-М, 2017-136с(ПО)</t>
  </si>
  <si>
    <t>СПРАВОЧНОЕ ПОСОБИЕ ПО ЭЛЕКТРООБОРУДОВАНИЮ И ЭЛЕКТРОСНАБЖЕНИЮ, ИЗД.3</t>
  </si>
  <si>
    <t>Шеховцов В.П.</t>
  </si>
  <si>
    <t>978-5-91134-923-3</t>
  </si>
  <si>
    <t>08.02.01, 11.02.15, 13.02.07, 13.02.12, 13.02.13</t>
  </si>
  <si>
    <t>Допущено Министерством образования РФ для студентов учреждений среднего профессионального образования, обучающихся по специальности 1806 Техническая эксплуатация и обслуживание электрического и электромеханического оборудования</t>
  </si>
  <si>
    <t>0316</t>
  </si>
  <si>
    <t>159900.10.01</t>
  </si>
  <si>
    <t>Стратегический менеджмент: понятия, концепции...: Справ. пос. / В.Д.Маркова - М.: ИНФРА-М,2022-320с(о)</t>
  </si>
  <si>
    <t>СТРАТЕГИЧЕСКИЙ МЕНЕДЖМЕНТ: ПОНЯТИЯ, КОНЦЕПЦИИ, ИНСТРУМЕНТЫ ПРИНЯТИЯ РЕШЕНИЙ</t>
  </si>
  <si>
    <t>Маркова В. Д., Кузнецова С. А.</t>
  </si>
  <si>
    <t>978-5-16-009860-9</t>
  </si>
  <si>
    <t>38.03.02, 38.03.04, 38.04.02, 38.04.04, 38.04.08, 41.03.06, 44.03.05</t>
  </si>
  <si>
    <t>Новосибирский национальный исследовательский государственный университет</t>
  </si>
  <si>
    <t>781791.01.01</t>
  </si>
  <si>
    <t>Судебная баллистика: рус.-англ. и англ.-рус. сл.: Словарь / А.В.Кокин-М.:НИЦ ИНФРА-М,2024.-486 с.(п)</t>
  </si>
  <si>
    <t>СУДЕБНАЯ БАЛЛИСТИКА: РУССКО-АНГЛИЙСКИЙ И АНГЛО-РУССКИЙ СЛОВАРЬ</t>
  </si>
  <si>
    <t>Кокин А.В.</t>
  </si>
  <si>
    <t>978-5-16-017798-4</t>
  </si>
  <si>
    <t>40.03.01, 40.04.01, 40.05.03</t>
  </si>
  <si>
    <t>Московский университет Министерства внутренних дел Российской Федерации им. В.Я. Кикотя</t>
  </si>
  <si>
    <t>068450.11.01</t>
  </si>
  <si>
    <t>Судебно-мед. экспертиза. Термины..: Сл. / И.В.Буромский - М.:Юр.Норма, НИЦ ИНФРА-М,2023 - 256 с(О)</t>
  </si>
  <si>
    <t>СУДЕБНО-МЕДИЦИНСКАЯ ЭКСПЕРТИЗА. ТЕРМИНЫ И ПОНЯТИЯ</t>
  </si>
  <si>
    <t>Буромский И.В., Клевно В.А., Пашинян Г.А.</t>
  </si>
  <si>
    <t>Словари для юристов-профессионалов</t>
  </si>
  <si>
    <t>978-5-91768-249-5</t>
  </si>
  <si>
    <t>31.05.01, 31.05.02, 31.05.03, 32.05.01, 33.05.01, 34.03.01, 40.03.01, 40.04.01</t>
  </si>
  <si>
    <t>Российский национальный исследовательский медицинский университет им. Н.И. Пирогова</t>
  </si>
  <si>
    <t>0106</t>
  </si>
  <si>
    <t>275600.05.01</t>
  </si>
  <si>
    <t>Судейское сообщество в России и других гос. СНГ / М.И.Клеандров-М:Юр.Норма, НИЦ ИНФРА-М,2019-256с(П)</t>
  </si>
  <si>
    <t>СУДЕЙСКОЕ СООБЩЕСТВО В РОССИИ И ДРУГИХ ГОСУДАРСТВАХ СНГ</t>
  </si>
  <si>
    <t>Клеандров М. И., Краснов Д. А.</t>
  </si>
  <si>
    <t>978-5-91768-488-8</t>
  </si>
  <si>
    <t>38.03.04, 40.02.02, 40.02.04, 40.03.01, 40.04.01, 40.05.01, 40.05.02, 40.05.03, 44.03.05</t>
  </si>
  <si>
    <t>773011.01.01</t>
  </si>
  <si>
    <t>Текстильные материалы: Терминологический сл.-справ./ А.В.Куличенко-М.:НИЦ ИНФРА-М,2024.-176 с.(п)</t>
  </si>
  <si>
    <t>ТЕКСТИЛЬНЫЕ МАТЕРИАЛЫ</t>
  </si>
  <si>
    <t>Куличенко А.В.</t>
  </si>
  <si>
    <t>978-5-16-017830-1</t>
  </si>
  <si>
    <t>29.03.01, 29.03.05, 29.04.01, 29.04.02, 29.04.05</t>
  </si>
  <si>
    <t>Санкт-Петербургский государственный университет промышленных технологий и дизайна</t>
  </si>
  <si>
    <t>Ноябрь, 2023</t>
  </si>
  <si>
    <t>640190.06.01</t>
  </si>
  <si>
    <t>Теория организации и организ.деят.: моногр.тезаур.: Сл./ Л.А.Жигун- 2 изд.-М.:НИЦ ИНФРА-М,2023-240с.(п)</t>
  </si>
  <si>
    <t>ТЕОРИЯ ОРГАНИЗАЦИИ И ОРГАНИЗАЦИОННАЯ ДЕЯТЕЛЬНОСТЬ: МОНОГРАФИЯ ТЕЗАУРУСА, ИЗД.2</t>
  </si>
  <si>
    <t>Жигун Л.А.</t>
  </si>
  <si>
    <t>978-5-16-012625-8</t>
  </si>
  <si>
    <t>38.03.02, 38.03.04, 38.03.05, 38.03.06, 38.04.02, 38.04.03, 38.04.09, 38.05.01, 41.03.06</t>
  </si>
  <si>
    <t>0217</t>
  </si>
  <si>
    <t>177850.08.01</t>
  </si>
  <si>
    <t>Теория организации: Словарь / Л.А.Жигун-М.:НИЦ ИНФРА-М,2024.-116 с.(Б-ка малых сл."ИНФРА-М")(О)(О) [12+]</t>
  </si>
  <si>
    <t>ТЕОРИЯ ОРГАНИЗАЦИИ</t>
  </si>
  <si>
    <t>Жигун Л. А.</t>
  </si>
  <si>
    <t>978-5-16-005242-7</t>
  </si>
  <si>
    <t>35.02.12, 38.03.02, 38.04.02, 38.04.08, 41.03.06, 44.03.05</t>
  </si>
  <si>
    <t>429850.07.01</t>
  </si>
  <si>
    <t>Терминологический словарь-справочник по палеонтологии / Б.Т.Янин - 2изд.-М.:НИЦ ИНФРА-М,2023-172с(п)</t>
  </si>
  <si>
    <t>ТЕРМИНОЛОГИЧЕСКИЙ СЛОВАРЬ-СПРАВОЧНИК ПО ПАЛЕОНТОЛОГИИ (ПАЛЕОИХНОЛОГИЯ, ПАЛЕОЭКОЛОГИЯ, ТАФОНОМИЯ), ИЗД.2</t>
  </si>
  <si>
    <t>Янин Б.Т.</t>
  </si>
  <si>
    <t>978-5-16-006644-8</t>
  </si>
  <si>
    <t>05.03.01, 05.03.06, 05.04.01, 05.04.06, 06.03.01, 06.04.01</t>
  </si>
  <si>
    <t>Московский государственный университет им. М.В. Ломоносова, Геологический факультет</t>
  </si>
  <si>
    <t>0214</t>
  </si>
  <si>
    <t>654593.06.01</t>
  </si>
  <si>
    <t>Туризм: Словарь / Под ред. Морозова М.А.- М.:НИЦ ИНФРА-М,2024 - 300 с.(Б-ка сл. ИНФРА-М)(П)</t>
  </si>
  <si>
    <t>ТУРИЗМ</t>
  </si>
  <si>
    <t>Морозов М.А., Морозова Н.С., Фролов А.И. и др.</t>
  </si>
  <si>
    <t>978-5-16-014476-4</t>
  </si>
  <si>
    <t>43.00.00, 43.03.02, 43.04.01, 43.04.02, 43.04.03, 49.03.03</t>
  </si>
  <si>
    <t>649111.01.01</t>
  </si>
  <si>
    <t>Уголовное судопроизводство: Сл. / Под ред. Смолькова И.В.-М.:НИЦ ИНФРА-М,2024.-217 с..-(п)</t>
  </si>
  <si>
    <t>УГОЛОВНОЕ СУДОПРОИЗВОДСТВО</t>
  </si>
  <si>
    <t>Буфетова М.Ш., Дунаева М.С., Зеленская Т.В. и др.</t>
  </si>
  <si>
    <t>978-5-16-018265-0</t>
  </si>
  <si>
    <t>10.05.04, 38.05.01, 38.05.02, 40.02.02, 40.02.04, 40.03.01, 40.04.01, 40.05.01, 40.05.02, 40.05.03, 40.05.04, 40.06.01</t>
  </si>
  <si>
    <t>Байкальский государственный университет</t>
  </si>
  <si>
    <t>Декабрь, 2023</t>
  </si>
  <si>
    <t>466050.09.01</t>
  </si>
  <si>
    <t>Управление шк.: организац.и псих.-педагог.аспекты: Слов. / А.М.Моисеев - М.:Вуз.уч.,НИЦ ИНФРА-М,2025 - 476 с.(П)</t>
  </si>
  <si>
    <t>УПРАВЛЕНИЕ ШКОЛОЙ: ОРГАНИЗАЦИОННЫЕ И ПСИХОЛОГО-ПЕДАГОГИЧЕСКИЕ АСПЕКТЫ</t>
  </si>
  <si>
    <t>Моисеев А.М., Хван А.А., Капто А.Е. и др.</t>
  </si>
  <si>
    <t>978-5-9558-0368-5</t>
  </si>
  <si>
    <t>44.03.01, 44.03.02, 44.04.01, 44.04.02, 44.04.04, 44.06.01, 44.07.01</t>
  </si>
  <si>
    <t>Рекомендовано УМО в области подготовки педагогических кадров и УМО по психолого-педагогическому образованию в качестве учебного пособия для студентов вузов, обучающихся по направлениям 44.03.01 (050100) «Педагогическое образование» и 44.03.02 (050400</t>
  </si>
  <si>
    <t>654642.08.01</t>
  </si>
  <si>
    <t>Философия политики и права: Энц. сл. / Под ред. Никандрова А.В.-М.:НИЦ ИНФРА-М,2024-551с.(Б-ка сл. ИНФРА-М)(П)</t>
  </si>
  <si>
    <t>ФИЛОСОФИЯ ПОЛИТИКИ И ПРАВА: ЭНЦИКЛОПЕДИЧЕСКИЙ СЛОВАРЬ</t>
  </si>
  <si>
    <t>Аласания К.Ю., Аношкин П.П., Антонова В.Н. и др.</t>
  </si>
  <si>
    <t>978-5-16-012922-8</t>
  </si>
  <si>
    <t>41.03.06, 41.04.04, 47.04.01</t>
  </si>
  <si>
    <t>Московский государственный университет им. М.В. Ломоносова, философский факультет</t>
  </si>
  <si>
    <t>768877.01.01</t>
  </si>
  <si>
    <t>Химия: терминологический словарь / А.П.Гаршин - М.:НИЦ ИНФРА-М,2025. - 310 с.-(Б-ка словарей ИНФРА-М)(п)</t>
  </si>
  <si>
    <t>ХИМИЯ: ТЕРМИНОЛОГИЧЕСКИЙ СЛОВАРЬ</t>
  </si>
  <si>
    <t>Гаршин А.П.</t>
  </si>
  <si>
    <t>978-5-16-018292-6</t>
  </si>
  <si>
    <t>Химические науки</t>
  </si>
  <si>
    <t>00.03.40</t>
  </si>
  <si>
    <t>Санкт-Петербургский государственный политехнический университет Петра Великого</t>
  </si>
  <si>
    <t>Июль, 2024</t>
  </si>
  <si>
    <t>155100.07.01</t>
  </si>
  <si>
    <t>Христианские писатели II-XV вв. Византия и латин. Запад: Сл.-справ. / Ю.В.Балакин - Форум,2024 - 576с. (П)</t>
  </si>
  <si>
    <t>ХРИСТИАНСКИЕ ПИСАТЕЛИ II-XV ВЕКОВ. ВИЗАНТИЯ И ЛАТИНСКИЙ ЗАПАД</t>
  </si>
  <si>
    <t>Балакин Ю. В.</t>
  </si>
  <si>
    <t>978-5-91134-497-9</t>
  </si>
  <si>
    <t>Религия. Теология</t>
  </si>
  <si>
    <t>Омский государственный университет им. Ф.М. Достоевского</t>
  </si>
  <si>
    <t>078000.11.01</t>
  </si>
  <si>
    <t>Экономика от "А" до "Я": Тематический справочник / Г.М.Гукасьян - М.:НИЦ ИНФРА-М,2024 - 480 с.(П)</t>
  </si>
  <si>
    <t>ЭКОНОМИКА ОТ "А" ДО "Я": ТЕМАТИЧЕСКИЙ СПРАВОЧНИК</t>
  </si>
  <si>
    <t>Гукасьян Г. М.</t>
  </si>
  <si>
    <t>978-5-16-012527-5</t>
  </si>
  <si>
    <t>00.03.13, 00.05.13</t>
  </si>
  <si>
    <t>Санкт-Петербургский государственный экономический университет</t>
  </si>
  <si>
    <t>776798.03.01</t>
  </si>
  <si>
    <t>Экстремизм: теория и противодействие: Сл.-справ. / В.О.Давыдов - М.:НИЦ ИНФРА-М,2024. - 323 с.(п)</t>
  </si>
  <si>
    <t>ЭКСТРЕМИЗМ: ТЕОРИЯ И ПРОТИВОДЕЙСТВИЕ</t>
  </si>
  <si>
    <t>Давыдов В.О.</t>
  </si>
  <si>
    <t>978-5-16-017775-5</t>
  </si>
  <si>
    <t>40.03.01, 40.04.01, 40.05.01, 40.05.02, 40.05.03, 40.05.04, 40.06.01</t>
  </si>
  <si>
    <t>Тульский государственный университет</t>
  </si>
  <si>
    <t>652894.05.01</t>
  </si>
  <si>
    <t>Электрооборудование и электроника автомобилей.: Сл.-справ. / С.М.Зуев - М.:НИЦ ИНФРА-М,2024 - 200 с.(П)</t>
  </si>
  <si>
    <t>ЭЛЕКТРООБОРУДОВАНИЕ И ЭЛЕКТРОНИКА АВТОМОБИЛЕЙ. КРАТКИЙ ТОЛКОВЫЙ РУССКО-АНГЛИЙСКИЙ ТЕРМИНОЛОГИЧЕСКИЙ СЛОВАРЬ</t>
  </si>
  <si>
    <t>Зуев С.М., Варламов Д.О., Лавриков А.А. и др.</t>
  </si>
  <si>
    <t>978-5-16-016826-5</t>
  </si>
  <si>
    <t>23.03.01, 23.03.02, 23.03.03, 23.04.02</t>
  </si>
  <si>
    <t>МИРЭА - Российский технологический университет</t>
  </si>
  <si>
    <t>ОБЩИЕ ДИСЦИПЛИНЫ ДЛЯ ВСЕХ СПЕЦИАЛЬНОСТЕЙ</t>
  </si>
  <si>
    <t>00.02.02</t>
  </si>
  <si>
    <t>Иностранный язык</t>
  </si>
  <si>
    <t>00.02.09</t>
  </si>
  <si>
    <t>Русский язык и литература</t>
  </si>
  <si>
    <t>00.02.23</t>
  </si>
  <si>
    <t>Физика</t>
  </si>
  <si>
    <t>00.02.34</t>
  </si>
  <si>
    <t>Русский язык и культура речи</t>
  </si>
  <si>
    <t>00.02.39</t>
  </si>
  <si>
    <t>Электротехника и электроника</t>
  </si>
  <si>
    <t>00.03.02</t>
  </si>
  <si>
    <t>00.03.04</t>
  </si>
  <si>
    <t>История</t>
  </si>
  <si>
    <t>00.03.05</t>
  </si>
  <si>
    <t>Культурология</t>
  </si>
  <si>
    <t>00.03.07</t>
  </si>
  <si>
    <t>Политология</t>
  </si>
  <si>
    <t>00.03.10</t>
  </si>
  <si>
    <t>Социология</t>
  </si>
  <si>
    <t>00.03.11</t>
  </si>
  <si>
    <t>00.03.12</t>
  </si>
  <si>
    <t>Экология</t>
  </si>
  <si>
    <t>00.03.13</t>
  </si>
  <si>
    <t>Экономика</t>
  </si>
  <si>
    <t>00.03.16</t>
  </si>
  <si>
    <t>Основы научных исследований</t>
  </si>
  <si>
    <t>Химия(общая, неорганическая)</t>
  </si>
  <si>
    <t>00.05.02</t>
  </si>
  <si>
    <t>00.05.04</t>
  </si>
  <si>
    <t>00.05.05</t>
  </si>
  <si>
    <t>00.05.07</t>
  </si>
  <si>
    <t>00.05.08</t>
  </si>
  <si>
    <t>Правоведение</t>
  </si>
  <si>
    <t>00.05.10</t>
  </si>
  <si>
    <t>00.05.11</t>
  </si>
  <si>
    <t>00.05.12</t>
  </si>
  <si>
    <t>00.05.13</t>
  </si>
  <si>
    <t>00.05.16</t>
  </si>
  <si>
    <t>03.00.00</t>
  </si>
  <si>
    <t>ФИЗИКА И АСТРОНОМИЯ</t>
  </si>
  <si>
    <t>03.03.01</t>
  </si>
  <si>
    <t>Прикладные математика и физика</t>
  </si>
  <si>
    <t>03.03.02</t>
  </si>
  <si>
    <t>Прикладная математика и информатика</t>
  </si>
  <si>
    <t>03.03.03</t>
  </si>
  <si>
    <t>Механика и математическое моделирование</t>
  </si>
  <si>
    <t>04.00.00</t>
  </si>
  <si>
    <t>ХИМИЯ</t>
  </si>
  <si>
    <t>04.03.01</t>
  </si>
  <si>
    <t>Химия</t>
  </si>
  <si>
    <t>04.03.02</t>
  </si>
  <si>
    <t>Химия, физика и механика материалов</t>
  </si>
  <si>
    <t>05.00.00</t>
  </si>
  <si>
    <t>НАУКИ О ЗЕМЛЕ</t>
  </si>
  <si>
    <t>05.03.01</t>
  </si>
  <si>
    <t>Геология</t>
  </si>
  <si>
    <t>05.03.02</t>
  </si>
  <si>
    <t>География</t>
  </si>
  <si>
    <t>05.03.03</t>
  </si>
  <si>
    <t>Картография и геоинформатика</t>
  </si>
  <si>
    <t>05.03.04</t>
  </si>
  <si>
    <t>Гидрометеорология</t>
  </si>
  <si>
    <t>05.03.05</t>
  </si>
  <si>
    <t>Прикладная гидрометеорология</t>
  </si>
  <si>
    <t>05.03.06</t>
  </si>
  <si>
    <t>Экология и природопользование</t>
  </si>
  <si>
    <t>05.04.01</t>
  </si>
  <si>
    <t>05.04.02</t>
  </si>
  <si>
    <t>05.04.06</t>
  </si>
  <si>
    <t>06.00.00</t>
  </si>
  <si>
    <t>БИОЛОГИЧЕСКИЕ НАУКИ</t>
  </si>
  <si>
    <t>06.03.01</t>
  </si>
  <si>
    <t>Биология</t>
  </si>
  <si>
    <t>06.04.01</t>
  </si>
  <si>
    <t>07.00.00</t>
  </si>
  <si>
    <t>АРХИТЕКТУРА</t>
  </si>
  <si>
    <t>07.02.01</t>
  </si>
  <si>
    <t>Архитектура</t>
  </si>
  <si>
    <t>08.00.00</t>
  </si>
  <si>
    <t>ТЕХНИКА И ТЕХНОЛОГИИ СТРОИТЕЛЬСТВА</t>
  </si>
  <si>
    <t>Электромонтажник электрических сетей и электрооборудования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</si>
  <si>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</si>
  <si>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</si>
  <si>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</si>
  <si>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</si>
  <si>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</si>
  <si>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</si>
  <si>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</si>
  <si>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</si>
  <si>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</si>
  <si>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</si>
  <si>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</si>
  <si>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</si>
  <si>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</si>
  <si>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</si>
  <si>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</si>
  <si>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Монтаж и эксплуатация внутренних сантехнических устройств, кондиционирования воздуха и вентиляции</t>
  </si>
  <si>
    <t>08.02.14</t>
  </si>
  <si>
    <t>Эксплуатация и обслуживание многоквартирного дома</t>
  </si>
  <si>
    <t>08.03.01</t>
  </si>
  <si>
    <t>08.04.01</t>
  </si>
  <si>
    <t>08.05.01</t>
  </si>
  <si>
    <t>Строительство уникальных зданий и сооружений</t>
  </si>
  <si>
    <t>08.05.02</t>
  </si>
  <si>
    <t>Строительство железных дорог, мостов и транспортных тоннелей</t>
  </si>
  <si>
    <t>08.05.03</t>
  </si>
  <si>
    <t>Строительство, эксплуатация, восстановление и техническое прикрытие автомобильных дорог, мостов и тоннелей</t>
  </si>
  <si>
    <t>08.06.01</t>
  </si>
  <si>
    <t>Техника и технологии строительства</t>
  </si>
  <si>
    <t>10.00.00</t>
  </si>
  <si>
    <t>ИНФОРМАЦИОННАЯ БЕЗОПАСНОСТЬ</t>
  </si>
  <si>
    <t>10.02.04</t>
  </si>
  <si>
    <t>Обеспечение информационной безопасности телекоммуникационных систем</t>
  </si>
  <si>
    <t>10.05.04</t>
  </si>
  <si>
    <t>Информационно-аналитические системы безопасности</t>
  </si>
  <si>
    <t>11.00.00</t>
  </si>
  <si>
    <t>ЭЛЕКТРОНИКА, РАДИОТЕХНИКА И СИСТЕМЫ СВЯЗИ</t>
  </si>
  <si>
    <t>11.01.02</t>
  </si>
  <si>
    <t>Радиомеханик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</si>
  <si>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</si>
  <si>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</si>
  <si>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</si>
  <si>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</si>
  <si>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</si>
  <si>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</si>
  <si>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11.02.06</t>
  </si>
  <si>
    <t>Техническая эксплуатация транспортного радиоэлектронного оборудования (по видам транспорта)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</si>
  <si>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</si>
  <si>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</si>
  <si>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</si>
  <si>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</si>
  <si>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</si>
  <si>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</si>
  <si>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11.05.01</t>
  </si>
  <si>
    <t>Радиоэлектронные системы и комплексы</t>
  </si>
  <si>
    <t>12.00.00</t>
  </si>
  <si>
    <t>ФОТОНИКА, ПРИБОРОСТРОЕНИЕ, ОПТИЧЕСКИЕ И БИОТЕХНИЧЕСКИЕ СИСТЕМЫ И ТЕХНОЛОГИИ</t>
  </si>
  <si>
    <t>12.02.01</t>
  </si>
  <si>
    <t>Авиационные приборы и комплексы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</si>
  <si>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</si>
  <si>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</si>
  <si>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</si>
  <si>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</si>
  <si>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</si>
  <si>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</si>
  <si>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</si>
  <si>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</si>
  <si>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</si>
  <si>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</si>
  <si>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</si>
  <si>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</si>
  <si>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12.03.02</t>
  </si>
  <si>
    <t>Оптотехника</t>
  </si>
  <si>
    <t>12.03.05</t>
  </si>
  <si>
    <t>Лазерная техника и лазерные технологии</t>
  </si>
  <si>
    <t>12.05.01</t>
  </si>
  <si>
    <t>Электронные и оптико-электронные приборы и системы специального назначения</t>
  </si>
  <si>
    <t>13.00.00</t>
  </si>
  <si>
    <t>ЭЛЕКТРО- И ТЕПЛОЭНЕРГЕТИКА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</si>
  <si>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</si>
  <si>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</si>
  <si>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</si>
  <si>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</si>
  <si>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</si>
  <si>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</si>
  <si>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</si>
  <si>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</si>
  <si>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</si>
  <si>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</si>
  <si>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</si>
  <si>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</si>
  <si>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13.02.07</t>
  </si>
  <si>
    <t>Электроснабжение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</si>
  <si>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</si>
  <si>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</si>
  <si>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</si>
  <si>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</si>
  <si>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13.02.12</t>
  </si>
  <si>
    <t>Электрические станции, сети, их релейная защита и автоматизация</t>
  </si>
  <si>
    <t>13.02.13</t>
  </si>
  <si>
    <t>Эксплуатация и обслуживание электрического и электромеханического оборудования (по отраслям)</t>
  </si>
  <si>
    <t>13.03.03</t>
  </si>
  <si>
    <t>Энергетическое машиностроение</t>
  </si>
  <si>
    <t>14.00.00</t>
  </si>
  <si>
    <t>ЯДЕРНАЯ ЭНЕРГЕТИКА И ТЕХНОЛОГИИ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</si>
  <si>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</si>
  <si>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</si>
  <si>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</si>
  <si>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</si>
  <si>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14.05.01</t>
  </si>
  <si>
    <t>Ядерные реакторы и материалы</t>
  </si>
  <si>
    <t>15.00.00</t>
  </si>
  <si>
    <t>МАШИНОСТРОЕНИЕ</t>
  </si>
  <si>
    <t>15.01.13</t>
  </si>
  <si>
    <t>Монтажник технологического оборудования (по видам оборудования)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</si>
  <si>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</si>
  <si>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</si>
  <si>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</si>
  <si>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</si>
  <si>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15.01.22</t>
  </si>
  <si>
    <t>Чертежник-конструктор</t>
  </si>
  <si>
    <t>15.01.29</t>
  </si>
  <si>
    <t>Контролер качества в машиностроении</t>
  </si>
  <si>
    <t>15.01.35</t>
  </si>
  <si>
    <t>Мастер слесарных работ</t>
  </si>
  <si>
    <t>15.01.36</t>
  </si>
  <si>
    <t>Дефектоскопист</t>
  </si>
  <si>
    <t>15.01.37</t>
  </si>
  <si>
    <t>Слесарь-наладчик контрольно-измерительных приборов и автоматики</t>
  </si>
  <si>
    <t>15.01.38</t>
  </si>
  <si>
    <t>Оператор-наладчик металлообрабатывающих станков</t>
  </si>
  <si>
    <t>15.02.01</t>
  </si>
  <si>
    <t>Монтаж и техническая эксплуатация промышленного оборудования (по отраслям)</t>
  </si>
  <si>
    <t>15.02.03</t>
  </si>
  <si>
    <t>Монтаж, техническое обслуживание и ремонт гидравлического и пневматического оборудования (по отраслям)</t>
  </si>
  <si>
    <t>15.02.04</t>
  </si>
  <si>
    <t>Специальные машины и устройства</t>
  </si>
  <si>
    <t>15.02.06</t>
  </si>
  <si>
    <t>Монтаж, техническая эксплуатация и ремонт холодильно-компрессорных и теплонасосных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</si>
  <si>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</si>
  <si>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</si>
  <si>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15.02.09</t>
  </si>
  <si>
    <t>Аддитивные технологии</t>
  </si>
  <si>
    <t>15.02.10</t>
  </si>
  <si>
    <t>Мехатроника и робототехника (по отраслям)</t>
  </si>
  <si>
    <t>15.02.16</t>
  </si>
  <si>
    <t>Технология машиностроения</t>
  </si>
  <si>
    <t>15.02.17</t>
  </si>
  <si>
    <t>Монтаж, техническое обслуживание, эксплуатация и ремонт промышленного оборудования (по отраслям)</t>
  </si>
  <si>
    <t>15.02.18</t>
  </si>
  <si>
    <t>Техническая эксплуатация и обслуживание роботизированного производства (по отраслям)</t>
  </si>
  <si>
    <t>15.02.19</t>
  </si>
  <si>
    <t>Сварочное производство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</si>
  <si>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</si>
  <si>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</si>
  <si>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</si>
  <si>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</si>
  <si>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</si>
  <si>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</si>
  <si>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</si>
  <si>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</si>
  <si>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</si>
  <si>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</si>
  <si>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</si>
  <si>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</si>
  <si>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15.05.01</t>
  </si>
  <si>
    <t>Проектирование технологических машин и комплексов</t>
  </si>
  <si>
    <t>16.00.00</t>
  </si>
  <si>
    <t>ФИЗИКО-ТЕХНИЧЕСКИЕ НАУКИ И ТЕХНОЛОГИИ</t>
  </si>
  <si>
    <t>16.03.02</t>
  </si>
  <si>
    <t>Высокотехнологические плазменные и энергетические установки</t>
  </si>
  <si>
    <t>16.05.01</t>
  </si>
  <si>
    <t>Специальные системы жизнеобеспечения</t>
  </si>
  <si>
    <t>17.00.00</t>
  </si>
  <si>
    <t>ОРУЖИЕ И СИСТЕМЫ ВООРУЖЕНИЯ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</si>
  <si>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</si>
  <si>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</si>
  <si>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</si>
  <si>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</si>
  <si>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18.00.00</t>
  </si>
  <si>
    <t>ХИМИЧЕСКИЕ ТЕХНОЛОГИИ</t>
  </si>
  <si>
    <t>18.01.28</t>
  </si>
  <si>
    <t>Оператор нефтепереработки</t>
  </si>
  <si>
    <t>18.02.10</t>
  </si>
  <si>
    <t>Коксохимическое производство</t>
  </si>
  <si>
    <t>18.02.13</t>
  </si>
  <si>
    <t>Технология производства изделий из полимерных композитов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</si>
  <si>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</si>
  <si>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</si>
  <si>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</si>
  <si>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</si>
  <si>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19.00.00</t>
  </si>
  <si>
    <t>ПРОМЫШЛЕННАЯ ЭКОЛОГИЯ И БИОТЕХНОЛОГИИ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</si>
  <si>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</si>
  <si>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</si>
  <si>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</si>
  <si>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</si>
  <si>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19.03.03</t>
  </si>
  <si>
    <t>Продукты питания животного происхождения</t>
  </si>
  <si>
    <t>20.00.00</t>
  </si>
  <si>
    <t>ТЕХНОСФЕРНАЯ БЕЗОПАСНОСТЬ И ПРИРОДООБУСТРОЙСТВО</t>
  </si>
  <si>
    <t>20.02.01</t>
  </si>
  <si>
    <t>Экологическая безопасность природных комплексов</t>
  </si>
  <si>
    <t>20.02.02</t>
  </si>
  <si>
    <t>Защита в чрезвычайных ситуациях</t>
  </si>
  <si>
    <t>20.02.04</t>
  </si>
  <si>
    <t>Пожарная безопасность</t>
  </si>
  <si>
    <t>20.02.06</t>
  </si>
  <si>
    <t>Безопасность на акватории</t>
  </si>
  <si>
    <t>20.03.01</t>
  </si>
  <si>
    <t>Техносферная безопасность</t>
  </si>
  <si>
    <t>20.03.02</t>
  </si>
  <si>
    <t>Природообустройство и водопользование</t>
  </si>
  <si>
    <t>21.00.00</t>
  </si>
  <si>
    <t>ПРИКЛАДНАЯ ГЕОЛОГИЯ, ГОРНОЕ ДЕЛО, НЕФТЕГАЗОВОЕ ДЕЛО И ГЕОДЕЗИЯ</t>
  </si>
  <si>
    <t>21.01.08</t>
  </si>
  <si>
    <t>Машинист на открытых горных работах</t>
  </si>
  <si>
    <t>21.01.15</t>
  </si>
  <si>
    <t>Электрослесарь подземный</t>
  </si>
  <si>
    <t>21.01.17</t>
  </si>
  <si>
    <t>Мастер по обслуживанию магистральных трубопроводов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</si>
  <si>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</si>
  <si>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</si>
  <si>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</si>
  <si>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</si>
  <si>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</si>
  <si>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</si>
  <si>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21.02.09</t>
  </si>
  <si>
    <t>Гидрогеология и инженерная геология</t>
  </si>
  <si>
    <t>21.02.12</t>
  </si>
  <si>
    <t>Технология и техника разведки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</si>
  <si>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</si>
  <si>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</si>
  <si>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</si>
  <si>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</si>
  <si>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</si>
  <si>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</si>
  <si>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</si>
  <si>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</si>
  <si>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</si>
  <si>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</si>
  <si>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21.03.02</t>
  </si>
  <si>
    <t>Землеустройство и кадастры</t>
  </si>
  <si>
    <t>21.05.02</t>
  </si>
  <si>
    <t>Прикладная геология</t>
  </si>
  <si>
    <t>21.05.03</t>
  </si>
  <si>
    <t>Технология геологической разведки</t>
  </si>
  <si>
    <t>21.05.04</t>
  </si>
  <si>
    <t>Горное дело</t>
  </si>
  <si>
    <t>21.05.05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</si>
  <si>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</si>
  <si>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</si>
  <si>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</si>
  <si>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22.00.00</t>
  </si>
  <si>
    <t>ТЕХНОЛОГИИ МАТЕРИАЛОВ</t>
  </si>
  <si>
    <t>22.02.08</t>
  </si>
  <si>
    <t>Металлургическое производство (по видам производства)</t>
  </si>
  <si>
    <t>23.00.00</t>
  </si>
  <si>
    <t>ТЕХНИКА И ТЕХНОЛОГИИ НАЗЕМНОГО ТРАНСПОРТА</t>
  </si>
  <si>
    <t>23.01.02</t>
  </si>
  <si>
    <t>Докер-механизатор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</si>
  <si>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</si>
  <si>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</si>
  <si>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</si>
  <si>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</si>
  <si>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</si>
  <si>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</si>
  <si>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</si>
  <si>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</si>
  <si>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</si>
  <si>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</si>
  <si>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</si>
  <si>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</si>
  <si>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</si>
  <si>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</si>
  <si>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23.02.08</t>
  </si>
  <si>
    <t>Строительство железных дорог, путь и путевое хозяйство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</si>
  <si>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</si>
  <si>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</si>
  <si>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</si>
  <si>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</si>
  <si>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</si>
  <si>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</si>
  <si>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</si>
  <si>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</si>
  <si>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</si>
  <si>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</si>
  <si>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</si>
  <si>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</si>
  <si>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</si>
  <si>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</si>
  <si>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</si>
  <si>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23.05.06</t>
  </si>
  <si>
    <t>23.06.01</t>
  </si>
  <si>
    <t>Техника и технологии наземного транспорта</t>
  </si>
  <si>
    <t>24.00.00</t>
  </si>
  <si>
    <t>АВИАЦИОННАЯ И РАКЕТНО-КОСМИЧЕСКАЯ ТЕХНИКА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</si>
  <si>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</si>
  <si>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</si>
  <si>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</si>
  <si>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</si>
  <si>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24.02.04</t>
  </si>
  <si>
    <t>Радиотехнические комплексы и системы управления космических летательных аппаратов</t>
  </si>
  <si>
    <t>24.03.01</t>
  </si>
  <si>
    <t>Ракетные комплексы и космонавтика</t>
  </si>
  <si>
    <t>24.03.02</t>
  </si>
  <si>
    <t>Системы управления движением и навигация</t>
  </si>
  <si>
    <t>24.03.03</t>
  </si>
  <si>
    <t>Баллистика и гидроаэродинамика</t>
  </si>
  <si>
    <t>24.03.04</t>
  </si>
  <si>
    <t>Авиастроение</t>
  </si>
  <si>
    <t>24.03.05</t>
  </si>
  <si>
    <t>Двигатели летательных аппаратов</t>
  </si>
  <si>
    <t>24.05.01</t>
  </si>
  <si>
    <t>Проектирование, производство и эксплуатация ракет и ракетно-космических комплексов</t>
  </si>
  <si>
    <t>24.05.03</t>
  </si>
  <si>
    <t>Испытание летательных аппаратов</t>
  </si>
  <si>
    <t>24.05.04</t>
  </si>
  <si>
    <t>Навигационно-баллистическое обеспечение применения космической техники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</si>
  <si>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</si>
  <si>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</si>
  <si>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</si>
  <si>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</si>
  <si>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25.00.00</t>
  </si>
  <si>
    <t>АЭРОНАВИГАЦИЯ И ЭКСПЛУАТАЦИЯ АВИАЦИОННОЙ И РАКЕТНО-КОСМИЧЕСКОЙ ТЕХНИКИ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</si>
  <si>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</si>
  <si>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</si>
  <si>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</si>
  <si>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</si>
  <si>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</si>
  <si>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</si>
  <si>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</si>
  <si>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</si>
  <si>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</si>
  <si>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</si>
  <si>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</si>
  <si>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</si>
  <si>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</si>
  <si>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</si>
  <si>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</si>
  <si>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</si>
  <si>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26.00.00</t>
  </si>
  <si>
    <t>ТЕХНИКА И ТЕХНОЛОГИИ КОРАБЛЕСТРОЕНИЯ И ВОДНОГО ТРАНСПОРТА</t>
  </si>
  <si>
    <t>26.01.05</t>
  </si>
  <si>
    <t>Электрорадиомонтажник судовой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</si>
  <si>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</si>
  <si>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</si>
  <si>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</si>
  <si>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</si>
  <si>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</si>
  <si>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</si>
  <si>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26.03.02</t>
  </si>
  <si>
    <t>Кораблестроение, океанотехника и системотехника объектов морской инфраструктуры</t>
  </si>
  <si>
    <t>27.00.00</t>
  </si>
  <si>
    <t>УПРАВЛЕНИЕ В ТЕХНИЧЕСКИХ СИСТЕМАХ</t>
  </si>
  <si>
    <t>27.02.02</t>
  </si>
  <si>
    <t>Техническое регулирование и управление качеством</t>
  </si>
  <si>
    <t>27.02.04</t>
  </si>
  <si>
    <t>Автоматические системы управления</t>
  </si>
  <si>
    <t>27.02.07</t>
  </si>
  <si>
    <t>Управление качеством продукции, процессов и услуг (по отраслям)</t>
  </si>
  <si>
    <t>28.00.00</t>
  </si>
  <si>
    <t>НАНОТЕХНОЛОГИИ И НАНОМАТЕРИАЛЫ</t>
  </si>
  <si>
    <t>28.03.02</t>
  </si>
  <si>
    <t>Наноинженерия</t>
  </si>
  <si>
    <t>28.03.03</t>
  </si>
  <si>
    <t>Наноматериалы</t>
  </si>
  <si>
    <t>29.00.00</t>
  </si>
  <si>
    <t>ТЕХНОЛОГИИ ЛЕГКОЙ ПРОМЫШЛЕННОСТИ</t>
  </si>
  <si>
    <t>29.02.05</t>
  </si>
  <si>
    <t>Технология текстильных изделий (по видам)</t>
  </si>
  <si>
    <t>29.02.08</t>
  </si>
  <si>
    <t>Технология обработки алмазов</t>
  </si>
  <si>
    <t>29.02.11</t>
  </si>
  <si>
    <t>Полиграфическое производство</t>
  </si>
  <si>
    <t>29.03.01</t>
  </si>
  <si>
    <t>Технология изделий легкой промышленности</t>
  </si>
  <si>
    <t>29.03.05</t>
  </si>
  <si>
    <t>Конструирование изделий легкой промышленности</t>
  </si>
  <si>
    <t>29.04.01</t>
  </si>
  <si>
    <t>29.04.02</t>
  </si>
  <si>
    <t>Технологии и проектирование техстильных изделий</t>
  </si>
  <si>
    <t>29.04.05</t>
  </si>
  <si>
    <t>30.00.00</t>
  </si>
  <si>
    <t>ФУНДАМЕНТАЛЬНАЯ МЕДИЦИНА</t>
  </si>
  <si>
    <t>30.05.01</t>
  </si>
  <si>
    <t>Медицинская биохимия</t>
  </si>
  <si>
    <t>30.05.02</t>
  </si>
  <si>
    <t>Медицинская биофизика</t>
  </si>
  <si>
    <t>31.00.00</t>
  </si>
  <si>
    <t>КЛИНИЧЕСКАЯ МЕДИЦИНА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</si>
  <si>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</si>
  <si>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</si>
  <si>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</si>
  <si>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</si>
  <si>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</si>
  <si>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</si>
  <si>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31.05.01</t>
  </si>
  <si>
    <t>31.05.02</t>
  </si>
  <si>
    <t>Педиатрия</t>
  </si>
  <si>
    <t>31.05.03</t>
  </si>
  <si>
    <t>Стоматология</t>
  </si>
  <si>
    <t>31.08.67</t>
  </si>
  <si>
    <t>Хирургия</t>
  </si>
  <si>
    <t>32.00.00</t>
  </si>
  <si>
    <t>НАУКИ О ЗДОРОВЬЕ И ПРОФИЛАКТИЧЕСКАЯ МЕДИЦИНА</t>
  </si>
  <si>
    <t>32.02.01</t>
  </si>
  <si>
    <t>Медико-профилактическое дело</t>
  </si>
  <si>
    <t>32.05.01</t>
  </si>
  <si>
    <t>33.00.00</t>
  </si>
  <si>
    <t>ФАРМАЦИЯ</t>
  </si>
  <si>
    <t>33.02.01</t>
  </si>
  <si>
    <t>Фармация</t>
  </si>
  <si>
    <t>33.05.01</t>
  </si>
  <si>
    <t>34.00.00</t>
  </si>
  <si>
    <t>СЕСТРИНСКОЕ ДЕЛО</t>
  </si>
  <si>
    <t>34.02.01</t>
  </si>
  <si>
    <t>Сестринское дело</t>
  </si>
  <si>
    <t>34.03.01</t>
  </si>
  <si>
    <t>35.00.00</t>
  </si>
  <si>
    <t>СЕЛЬСКОЕ, ЛЕСНОЕ И РЫБНОЕ ХОЗЯЙСТВО</t>
  </si>
  <si>
    <t>35.01.15</t>
  </si>
  <si>
    <t>Мастер по ремонту и обслуживанию электрооборудования в сельском хозяйстве</t>
  </si>
  <si>
    <t>35.01.32</t>
  </si>
  <si>
    <t>Мастер по техническому обеспечению рыболовства</t>
  </si>
  <si>
    <t>35.02.01</t>
  </si>
  <si>
    <t>Лесное и лесопарковое хозяйство</t>
  </si>
  <si>
    <t>35.02.02</t>
  </si>
  <si>
    <t>Технология лесозаготовок</t>
  </si>
  <si>
    <t>35.02.07</t>
  </si>
  <si>
    <t>Механизация сельского хозяйства</t>
  </si>
  <si>
    <t>35.02.08</t>
  </si>
  <si>
    <t>Электротехнические системы в агропромышленном комплексе (АПК)</t>
  </si>
  <si>
    <t>35.02.09</t>
  </si>
  <si>
    <t>Водные биоресурсы и аквакультура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</si>
  <si>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</si>
  <si>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</si>
  <si>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</si>
  <si>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</si>
  <si>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35.02.16</t>
  </si>
  <si>
    <t>Эксплуатация и ремонт сельскохозяйственной техники и оборудования</t>
  </si>
  <si>
    <t>35.02.18</t>
  </si>
  <si>
    <t>Технология переработки древесины</t>
  </si>
  <si>
    <t>35.03.03</t>
  </si>
  <si>
    <t>Агрохимия и агропочвоведение</t>
  </si>
  <si>
    <t>35.03.04</t>
  </si>
  <si>
    <t>Агрономия</t>
  </si>
  <si>
    <t>35.03.06</t>
  </si>
  <si>
    <t>Агроинженерия</t>
  </si>
  <si>
    <t>35.03.10</t>
  </si>
  <si>
    <t>Ландшафтная архитектура</t>
  </si>
  <si>
    <t>35.04.03</t>
  </si>
  <si>
    <t>35.04.04</t>
  </si>
  <si>
    <t>36.00.00</t>
  </si>
  <si>
    <t>ВЕТЕРИНАРИЯ И ЗООТЕХНИЯ</t>
  </si>
  <si>
    <t>36.01.01</t>
  </si>
  <si>
    <t>Младший ветеринарный фельдшер</t>
  </si>
  <si>
    <t>36.02.01</t>
  </si>
  <si>
    <t>Ветеринария</t>
  </si>
  <si>
    <t>36.02.03</t>
  </si>
  <si>
    <t>Зоотехния</t>
  </si>
  <si>
    <t>36.03.01</t>
  </si>
  <si>
    <t>Ветеринарно-санитарная экспертиза</t>
  </si>
  <si>
    <t>36.03.02</t>
  </si>
  <si>
    <t>36.04.01</t>
  </si>
  <si>
    <t>36.04.02</t>
  </si>
  <si>
    <t>38.00.00</t>
  </si>
  <si>
    <t>ЭКОНОМИКА И УПРАВЛЕНИЕ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</si>
  <si>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</si>
  <si>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</si>
  <si>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</si>
  <si>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</si>
  <si>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</si>
  <si>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</si>
  <si>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38.02.06</t>
  </si>
  <si>
    <t>Финансы</t>
  </si>
  <si>
    <t>38.02.07</t>
  </si>
  <si>
    <t>Банковское дело</t>
  </si>
  <si>
    <t>38.02.08</t>
  </si>
  <si>
    <t>Торговое дело</t>
  </si>
  <si>
    <t>38.03.01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</si>
  <si>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</si>
  <si>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</si>
  <si>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</si>
  <si>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</si>
  <si>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</si>
  <si>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</si>
  <si>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</si>
  <si>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</si>
  <si>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</si>
  <si>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38.03.07</t>
  </si>
  <si>
    <t>Товароведение</t>
  </si>
  <si>
    <t>38.03.10</t>
  </si>
  <si>
    <t>Жилищное хозяйство и коммунальная инфраструктура</t>
  </si>
  <si>
    <t>38.04.01</t>
  </si>
  <si>
    <t>38.04.02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</si>
  <si>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</si>
  <si>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</si>
  <si>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</si>
  <si>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</si>
  <si>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</si>
  <si>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</si>
  <si>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</si>
  <si>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</si>
  <si>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</si>
  <si>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</si>
  <si>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</si>
  <si>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</si>
  <si>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</si>
  <si>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38.06.01</t>
  </si>
  <si>
    <t>39.00.00</t>
  </si>
  <si>
    <t>СОЦИОЛОГИЯ И СОЦИАЛЬНАЯ РАБОТА</t>
  </si>
  <si>
    <t>39.02.01</t>
  </si>
  <si>
    <t>Социальная работа</t>
  </si>
  <si>
    <t>39.03.01</t>
  </si>
  <si>
    <t>39.03.02</t>
  </si>
  <si>
    <t>39.03.03</t>
  </si>
  <si>
    <t>Организация работы с молодежью</t>
  </si>
  <si>
    <t>39.04.01</t>
  </si>
  <si>
    <t>39.04.02</t>
  </si>
  <si>
    <t>39.04.03</t>
  </si>
  <si>
    <t>40.00.00</t>
  </si>
  <si>
    <t>ЮРИСПРУДЕНЦИЯ</t>
  </si>
  <si>
    <t>40.02.02</t>
  </si>
  <si>
    <t>Правоохранительная деятельность</t>
  </si>
  <si>
    <t>40.02.04</t>
  </si>
  <si>
    <t>Юриспруденция</t>
  </si>
  <si>
    <t>40.03.01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</si>
  <si>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</si>
  <si>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</si>
  <si>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</si>
  <si>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</si>
  <si>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</si>
  <si>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</si>
  <si>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40.05.04</t>
  </si>
  <si>
    <t>Судебная и прокурорская деятельность</t>
  </si>
  <si>
    <t>40.06.01</t>
  </si>
  <si>
    <t>41.00.00</t>
  </si>
  <si>
    <t>ПОЛИТИЧЕСКИЕ НАУКИ И РЕГИОНОВЕДЕНИЕ</t>
  </si>
  <si>
    <t>41.03.01</t>
  </si>
  <si>
    <t>Зарубежное регионоведение</t>
  </si>
  <si>
    <t>41.03.04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</si>
  <si>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</si>
  <si>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</si>
  <si>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</si>
  <si>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</si>
  <si>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</si>
  <si>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41.04.04</t>
  </si>
  <si>
    <t>41.04.05</t>
  </si>
  <si>
    <t>41.06.01</t>
  </si>
  <si>
    <t>Политические науки и регионоведение</t>
  </si>
  <si>
    <t>42.00.00</t>
  </si>
  <si>
    <t>СРЕДСТВА МАССОВОЙ ИНФОРМАЦИИ И ИНФОРМАЦИОННО-БИБЛИОТЕЧНОЕ ДЕЛО</t>
  </si>
  <si>
    <t>42.02.01</t>
  </si>
  <si>
    <t>Реклама</t>
  </si>
  <si>
    <t>42.02.02</t>
  </si>
  <si>
    <t>Издательское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</si>
  <si>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</si>
  <si>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</si>
  <si>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</si>
  <si>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</si>
  <si>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</si>
  <si>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42.03.04</t>
  </si>
  <si>
    <t>Телевидение</t>
  </si>
  <si>
    <t>42.03.05</t>
  </si>
  <si>
    <t>Медиакоммуникации</t>
  </si>
  <si>
    <t>42.04.01</t>
  </si>
  <si>
    <t>42.04.02</t>
  </si>
  <si>
    <t>42.04.03</t>
  </si>
  <si>
    <t>42.04.04</t>
  </si>
  <si>
    <t>42.04.05</t>
  </si>
  <si>
    <t>43.00.00</t>
  </si>
  <si>
    <t>СЕРВИС И ТУРИЗМ</t>
  </si>
  <si>
    <t>43.02.06</t>
  </si>
  <si>
    <t>Сервис на транспорте (по видам транспорта)</t>
  </si>
  <si>
    <t>43.02.11</t>
  </si>
  <si>
    <t>Гостиничный сервис</t>
  </si>
  <si>
    <t>43.02.16</t>
  </si>
  <si>
    <t>Туризм и гостеприимство</t>
  </si>
  <si>
    <t>43.03.01</t>
  </si>
  <si>
    <t>Сервис</t>
  </si>
  <si>
    <t>43.03.02</t>
  </si>
  <si>
    <t>Туризм</t>
  </si>
  <si>
    <t>43.03.03</t>
  </si>
  <si>
    <t>Гостиничное дело</t>
  </si>
  <si>
    <t>43.04.01</t>
  </si>
  <si>
    <t>43.04.02</t>
  </si>
  <si>
    <t>43.04.03</t>
  </si>
  <si>
    <t>44.00.00</t>
  </si>
  <si>
    <t>ОБРАЗОВАНИЕ И ПЕДАГОГИЧЕСКИЕ НАУКИ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</si>
  <si>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</si>
  <si>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</si>
  <si>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</si>
  <si>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</si>
  <si>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</si>
  <si>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</si>
  <si>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</si>
  <si>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</si>
  <si>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</si>
  <si>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</si>
  <si>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</si>
  <si>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</si>
  <si>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</si>
  <si>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</si>
  <si>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</si>
  <si>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</si>
  <si>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</si>
  <si>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</si>
  <si>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</si>
  <si>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</si>
  <si>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</si>
  <si>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</si>
  <si>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</si>
  <si>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</si>
  <si>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</si>
  <si>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</si>
  <si>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</si>
  <si>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</si>
  <si>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</si>
  <si>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45.00.00</t>
  </si>
  <si>
    <t>ЯЗЫКОЗНАНИЕ И ЛИТЕРАТУРОВЕДЕНИЕ</t>
  </si>
  <si>
    <t>45.03.01</t>
  </si>
  <si>
    <t>Филология</t>
  </si>
  <si>
    <t>45.03.02</t>
  </si>
  <si>
    <t>Лингвистика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</si>
  <si>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</si>
  <si>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</si>
  <si>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</si>
  <si>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</si>
  <si>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45.04.01</t>
  </si>
  <si>
    <t>45.04.02</t>
  </si>
  <si>
    <t>45.04.04</t>
  </si>
  <si>
    <t>45.05.01</t>
  </si>
  <si>
    <t>Перевод и переводоведение</t>
  </si>
  <si>
    <t>45.06.01</t>
  </si>
  <si>
    <t>Языкознание и литературоведение</t>
  </si>
  <si>
    <t>46.00.00</t>
  </si>
  <si>
    <t>ИСТОРИЯ И АРХЕОЛОГИЯ</t>
  </si>
  <si>
    <t>46.02.01</t>
  </si>
  <si>
    <t>Документационное обеспечение управления и архивоведение</t>
  </si>
  <si>
    <t>46.03.01</t>
  </si>
  <si>
    <t>46.03.02</t>
  </si>
  <si>
    <t>Документоведение и архивоведение</t>
  </si>
  <si>
    <t>46.04.01</t>
  </si>
  <si>
    <t>47.00.00</t>
  </si>
  <si>
    <t>ФИЛОСОФИЯ, ЭТИКА И РЕЛИГИОВЕДЕНИЕ</t>
  </si>
  <si>
    <t>47.03.01</t>
  </si>
  <si>
    <t>47.04.01</t>
  </si>
  <si>
    <t>49.00.00</t>
  </si>
  <si>
    <t>ФИЗИЧЕСКАЯ КУЛЬТУРА И СПОРТ</t>
  </si>
  <si>
    <t>49.03.01</t>
  </si>
  <si>
    <t>Физическая культура</t>
  </si>
  <si>
    <t>49.03.03</t>
  </si>
  <si>
    <t>Рекреация и спортивно-оздоровительный туризм</t>
  </si>
  <si>
    <t>49.04.01</t>
  </si>
  <si>
    <t>51.00.00</t>
  </si>
  <si>
    <t>КУЛЬТУРОВЕДЕНИЕ И СОЦИОКУЛЬТУРНЫЕ ПРОЕКТЫ</t>
  </si>
  <si>
    <t>51.02.03</t>
  </si>
  <si>
    <t>Библиотечно-информационная деятельность</t>
  </si>
  <si>
    <t>51.03.01</t>
  </si>
  <si>
    <t>51.03.06</t>
  </si>
  <si>
    <t>51.04.01</t>
  </si>
  <si>
    <t>51.04.06</t>
  </si>
  <si>
    <t>52.00.00</t>
  </si>
  <si>
    <t>СЦЕНИЧЕСКИЕ ИСКУССТВА И ЛИТЕРАТУРНОЕ ТВОРЧЕСТВО</t>
  </si>
  <si>
    <t>52.02.01</t>
  </si>
  <si>
    <t>Искусство балета</t>
  </si>
  <si>
    <t>52.02.02</t>
  </si>
  <si>
    <t>Искусство танца (по видам)</t>
  </si>
  <si>
    <t>54.00.00</t>
  </si>
  <si>
    <t>ИЗОБРАЗИТЕЛЬНОЕ И ПРИКЛАДНЫЕ ВИДЫ ИСКУССТВ</t>
  </si>
  <si>
    <t>54.03.01</t>
  </si>
  <si>
    <t>Дизайн</t>
  </si>
  <si>
    <t>54.03.04</t>
  </si>
  <si>
    <t>Реставрация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</si>
</sst>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562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9" t="s">
        <v>2</v>
      </c>
      <c r="K1" s="19"/>
      <c r="L1" s="19"/>
      <c r="M1" s="19"/>
      <c r="N1" s="19"/>
      <c r="O1" s="19"/>
    </row>
    <row r="2" spans="1:27" s="1" customFormat="1" ht="15" customHeight="1">
      <c r="A2" s="20" t="s">
        <v>3</v>
      </c>
      <c r="B2" s="20"/>
      <c r="C2" s="20"/>
      <c r="D2" s="20"/>
      <c r="E2" s="20"/>
      <c r="F2" s="18"/>
      <c r="G2" s="18"/>
      <c r="H2" s="18"/>
      <c r="I2" s="18"/>
      <c r="J2" s="21" t="s">
        <v>4</v>
      </c>
      <c r="K2" s="21"/>
      <c r="L2" s="21"/>
      <c r="M2" s="21"/>
      <c r="N2" s="21"/>
      <c r="O2" s="21"/>
    </row>
    <row r="3" spans="1:27" s="1" customFormat="1" ht="15" customHeight="1">
      <c r="A3" s="20" t="s">
        <v>5</v>
      </c>
      <c r="B3" s="20"/>
      <c r="C3" s="20"/>
      <c r="D3" s="20"/>
      <c r="E3" s="20"/>
      <c r="F3" s="18"/>
      <c r="G3" s="18"/>
      <c r="H3" s="18"/>
      <c r="I3" s="18"/>
      <c r="J3" s="22"/>
      <c r="K3" s="22"/>
      <c r="L3" s="22"/>
      <c r="M3" s="22"/>
      <c r="N3" s="22"/>
      <c r="O3" s="22"/>
    </row>
    <row r="4" spans="1:27" s="1" customFormat="1" ht="15" customHeight="1">
      <c r="A4" s="26" t="str">
        <f>HYPERLINK("mailto:books@infra-m.ru", "mailto:books@infra-m.ru")</f>
        <v>mailto:books@infra-m.ru</v>
      </c>
      <c r="B4" s="23"/>
      <c r="C4" s="23"/>
      <c r="D4" s="23"/>
      <c r="E4" s="23"/>
      <c r="F4" s="18"/>
      <c r="G4" s="18"/>
      <c r="H4" s="18"/>
      <c r="I4" s="18"/>
      <c r="J4" s="22"/>
      <c r="K4" s="22"/>
      <c r="L4" s="22"/>
      <c r="M4" s="22"/>
      <c r="N4" s="22"/>
      <c r="O4" s="22"/>
    </row>
    <row r="5" spans="1:27" s="1" customFormat="1" ht="15" customHeight="1">
      <c r="A5" s="26" t="str">
        <f>HYPERLINK("https://infra-m.ru", "https://infra-m.ru")</f>
        <v>https://infra-m.ru</v>
      </c>
      <c r="B5" s="23"/>
      <c r="C5" s="23"/>
      <c r="D5" s="23"/>
      <c r="E5" s="23"/>
      <c r="F5" s="18"/>
      <c r="G5" s="18"/>
      <c r="H5" s="18"/>
      <c r="I5" s="18"/>
      <c r="J5" s="22"/>
      <c r="K5" s="22"/>
      <c r="L5" s="22"/>
      <c r="M5" s="22"/>
      <c r="N5" s="22"/>
      <c r="O5" s="22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42" customHeight="1">
      <c r="A8" s="5">
        <v>0</v>
      </c>
      <c r="B8" s="6" t="s">
        <v>33</v>
      </c>
      <c r="C8" s="7">
        <v>564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97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7" t="str">
        <f>HYPERLINK("https://media.infra-m.ru/1891/1891780/cover/1891780.jpg", "Обложка")</f>
        <v>Обложка</v>
      </c>
      <c r="V8" s="27" t="str">
        <f>HYPERLINK("https://znanium.ru/catalog/product/1891780",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51.95" customHeight="1">
      <c r="A9" s="5">
        <v>0</v>
      </c>
      <c r="B9" s="6" t="s">
        <v>48</v>
      </c>
      <c r="C9" s="13">
        <v>1644</v>
      </c>
      <c r="D9" s="8" t="s">
        <v>49</v>
      </c>
      <c r="E9" s="8" t="s">
        <v>50</v>
      </c>
      <c r="F9" s="8" t="s">
        <v>51</v>
      </c>
      <c r="G9" s="6" t="s">
        <v>52</v>
      </c>
      <c r="H9" s="6" t="s">
        <v>38</v>
      </c>
      <c r="I9" s="8" t="s">
        <v>53</v>
      </c>
      <c r="J9" s="9">
        <v>1</v>
      </c>
      <c r="K9" s="9">
        <v>304</v>
      </c>
      <c r="L9" s="9">
        <v>2023</v>
      </c>
      <c r="M9" s="8" t="s">
        <v>54</v>
      </c>
      <c r="N9" s="8" t="s">
        <v>55</v>
      </c>
      <c r="O9" s="8" t="s">
        <v>56</v>
      </c>
      <c r="P9" s="6" t="s">
        <v>57</v>
      </c>
      <c r="Q9" s="8" t="s">
        <v>58</v>
      </c>
      <c r="R9" s="10" t="s">
        <v>59</v>
      </c>
      <c r="S9" s="11"/>
      <c r="T9" s="6"/>
      <c r="U9" s="27" t="str">
        <f>HYPERLINK("https://media.infra-m.ru/2024/2024014/cover/2024014.jpg", "Обложка")</f>
        <v>Обложка</v>
      </c>
      <c r="V9" s="27" t="str">
        <f>HYPERLINK("https://znanium.ru/catalog/product/2024014", "Ознакомиться")</f>
        <v>Ознакомиться</v>
      </c>
      <c r="W9" s="8" t="s">
        <v>60</v>
      </c>
      <c r="X9" s="6"/>
      <c r="Y9" s="6"/>
      <c r="Z9" s="6"/>
      <c r="AA9" s="6" t="s">
        <v>61</v>
      </c>
    </row>
    <row r="10" spans="1:27" s="4" customFormat="1" ht="51.95" customHeight="1">
      <c r="A10" s="5">
        <v>0</v>
      </c>
      <c r="B10" s="6" t="s">
        <v>62</v>
      </c>
      <c r="C10" s="13">
        <v>2120.4</v>
      </c>
      <c r="D10" s="8" t="s">
        <v>63</v>
      </c>
      <c r="E10" s="8" t="s">
        <v>64</v>
      </c>
      <c r="F10" s="8" t="s">
        <v>65</v>
      </c>
      <c r="G10" s="6" t="s">
        <v>66</v>
      </c>
      <c r="H10" s="6" t="s">
        <v>67</v>
      </c>
      <c r="I10" s="8"/>
      <c r="J10" s="9">
        <v>1</v>
      </c>
      <c r="K10" s="9">
        <v>288</v>
      </c>
      <c r="L10" s="9">
        <v>2024</v>
      </c>
      <c r="M10" s="8" t="s">
        <v>68</v>
      </c>
      <c r="N10" s="8" t="s">
        <v>55</v>
      </c>
      <c r="O10" s="8" t="s">
        <v>69</v>
      </c>
      <c r="P10" s="6" t="s">
        <v>57</v>
      </c>
      <c r="Q10" s="8" t="s">
        <v>44</v>
      </c>
      <c r="R10" s="10" t="s">
        <v>70</v>
      </c>
      <c r="S10" s="11"/>
      <c r="T10" s="6"/>
      <c r="U10" s="27" t="str">
        <f>HYPERLINK("https://media.infra-m.ru/2096/2096933/cover/2096933.jpg", "Обложка")</f>
        <v>Обложка</v>
      </c>
      <c r="V10" s="12"/>
      <c r="W10" s="8" t="s">
        <v>71</v>
      </c>
      <c r="X10" s="6"/>
      <c r="Y10" s="6"/>
      <c r="Z10" s="6"/>
      <c r="AA10" s="6" t="s">
        <v>72</v>
      </c>
    </row>
    <row r="11" spans="1:27" s="4" customFormat="1" ht="51.95" customHeight="1">
      <c r="A11" s="5">
        <v>0</v>
      </c>
      <c r="B11" s="6" t="s">
        <v>73</v>
      </c>
      <c r="C11" s="7">
        <v>712.8</v>
      </c>
      <c r="D11" s="8" t="s">
        <v>74</v>
      </c>
      <c r="E11" s="8" t="s">
        <v>75</v>
      </c>
      <c r="F11" s="8" t="s">
        <v>76</v>
      </c>
      <c r="G11" s="6" t="s">
        <v>37</v>
      </c>
      <c r="H11" s="6" t="s">
        <v>67</v>
      </c>
      <c r="I11" s="8"/>
      <c r="J11" s="9">
        <v>1</v>
      </c>
      <c r="K11" s="9">
        <v>112</v>
      </c>
      <c r="L11" s="9">
        <v>2023</v>
      </c>
      <c r="M11" s="8" t="s">
        <v>77</v>
      </c>
      <c r="N11" s="8" t="s">
        <v>78</v>
      </c>
      <c r="O11" s="8" t="s">
        <v>79</v>
      </c>
      <c r="P11" s="6" t="s">
        <v>80</v>
      </c>
      <c r="Q11" s="8" t="s">
        <v>44</v>
      </c>
      <c r="R11" s="10" t="s">
        <v>81</v>
      </c>
      <c r="S11" s="11"/>
      <c r="T11" s="6"/>
      <c r="U11" s="27" t="str">
        <f>HYPERLINK("https://media.infra-m.ru/2126/2126585/cover/2126585.jpg", "Обложка")</f>
        <v>Обложка</v>
      </c>
      <c r="V11" s="27" t="str">
        <f>HYPERLINK("https://znanium.ru/catalog/product/2125533", "Ознакомиться")</f>
        <v>Ознакомиться</v>
      </c>
      <c r="W11" s="8"/>
      <c r="X11" s="6"/>
      <c r="Y11" s="6"/>
      <c r="Z11" s="6"/>
      <c r="AA11" s="6" t="s">
        <v>82</v>
      </c>
    </row>
    <row r="12" spans="1:27" s="4" customFormat="1" ht="51.95" customHeight="1">
      <c r="A12" s="5">
        <v>0</v>
      </c>
      <c r="B12" s="6" t="s">
        <v>83</v>
      </c>
      <c r="C12" s="13">
        <v>1752</v>
      </c>
      <c r="D12" s="8" t="s">
        <v>84</v>
      </c>
      <c r="E12" s="8" t="s">
        <v>85</v>
      </c>
      <c r="F12" s="8" t="s">
        <v>86</v>
      </c>
      <c r="G12" s="6" t="s">
        <v>52</v>
      </c>
      <c r="H12" s="6" t="s">
        <v>38</v>
      </c>
      <c r="I12" s="8" t="s">
        <v>87</v>
      </c>
      <c r="J12" s="9">
        <v>1</v>
      </c>
      <c r="K12" s="9">
        <v>249</v>
      </c>
      <c r="L12" s="9">
        <v>2023</v>
      </c>
      <c r="M12" s="8" t="s">
        <v>88</v>
      </c>
      <c r="N12" s="8" t="s">
        <v>41</v>
      </c>
      <c r="O12" s="8" t="s">
        <v>42</v>
      </c>
      <c r="P12" s="6" t="s">
        <v>80</v>
      </c>
      <c r="Q12" s="8" t="s">
        <v>44</v>
      </c>
      <c r="R12" s="10" t="s">
        <v>89</v>
      </c>
      <c r="S12" s="11"/>
      <c r="T12" s="6"/>
      <c r="U12" s="27" t="str">
        <f>HYPERLINK("https://media.infra-m.ru/1915/1915318/cover/1915318.jpg", "Обложка")</f>
        <v>Обложка</v>
      </c>
      <c r="V12" s="27" t="str">
        <f>HYPERLINK("https://znanium.ru/catalog/product/1915318", "Ознакомиться")</f>
        <v>Ознакомиться</v>
      </c>
      <c r="W12" s="8" t="s">
        <v>90</v>
      </c>
      <c r="X12" s="6"/>
      <c r="Y12" s="6"/>
      <c r="Z12" s="6"/>
      <c r="AA12" s="6" t="s">
        <v>91</v>
      </c>
    </row>
    <row r="13" spans="1:27" s="4" customFormat="1" ht="51.95" customHeight="1">
      <c r="A13" s="5">
        <v>0</v>
      </c>
      <c r="B13" s="6" t="s">
        <v>92</v>
      </c>
      <c r="C13" s="13">
        <v>1284</v>
      </c>
      <c r="D13" s="8" t="s">
        <v>93</v>
      </c>
      <c r="E13" s="8" t="s">
        <v>94</v>
      </c>
      <c r="F13" s="8" t="s">
        <v>95</v>
      </c>
      <c r="G13" s="6" t="s">
        <v>52</v>
      </c>
      <c r="H13" s="6" t="s">
        <v>38</v>
      </c>
      <c r="I13" s="8" t="s">
        <v>96</v>
      </c>
      <c r="J13" s="9">
        <v>1</v>
      </c>
      <c r="K13" s="9">
        <v>238</v>
      </c>
      <c r="L13" s="9">
        <v>2023</v>
      </c>
      <c r="M13" s="8" t="s">
        <v>97</v>
      </c>
      <c r="N13" s="8" t="s">
        <v>41</v>
      </c>
      <c r="O13" s="8" t="s">
        <v>42</v>
      </c>
      <c r="P13" s="6" t="s">
        <v>80</v>
      </c>
      <c r="Q13" s="8" t="s">
        <v>44</v>
      </c>
      <c r="R13" s="10" t="s">
        <v>98</v>
      </c>
      <c r="S13" s="11"/>
      <c r="T13" s="6"/>
      <c r="U13" s="27" t="str">
        <f>HYPERLINK("https://media.infra-m.ru/1859/1859803/cover/1859803.jpg", "Обложка")</f>
        <v>Обложка</v>
      </c>
      <c r="V13" s="27" t="str">
        <f>HYPERLINK("https://znanium.ru/catalog/product/1859803", "Ознакомиться")</f>
        <v>Ознакомиться</v>
      </c>
      <c r="W13" s="8" t="s">
        <v>99</v>
      </c>
      <c r="X13" s="6"/>
      <c r="Y13" s="6"/>
      <c r="Z13" s="6"/>
      <c r="AA13" s="6" t="s">
        <v>100</v>
      </c>
    </row>
    <row r="14" spans="1:27" s="4" customFormat="1" ht="42" customHeight="1">
      <c r="A14" s="5">
        <v>0</v>
      </c>
      <c r="B14" s="6" t="s">
        <v>101</v>
      </c>
      <c r="C14" s="7">
        <v>960</v>
      </c>
      <c r="D14" s="8" t="s">
        <v>102</v>
      </c>
      <c r="E14" s="8" t="s">
        <v>103</v>
      </c>
      <c r="F14" s="8" t="s">
        <v>104</v>
      </c>
      <c r="G14" s="6" t="s">
        <v>52</v>
      </c>
      <c r="H14" s="6" t="s">
        <v>38</v>
      </c>
      <c r="I14" s="8" t="s">
        <v>105</v>
      </c>
      <c r="J14" s="9">
        <v>1</v>
      </c>
      <c r="K14" s="9">
        <v>160</v>
      </c>
      <c r="L14" s="9">
        <v>2025</v>
      </c>
      <c r="M14" s="8" t="s">
        <v>106</v>
      </c>
      <c r="N14" s="8" t="s">
        <v>78</v>
      </c>
      <c r="O14" s="8" t="s">
        <v>107</v>
      </c>
      <c r="P14" s="6" t="s">
        <v>108</v>
      </c>
      <c r="Q14" s="8" t="s">
        <v>44</v>
      </c>
      <c r="R14" s="10" t="s">
        <v>109</v>
      </c>
      <c r="S14" s="11"/>
      <c r="T14" s="6"/>
      <c r="U14" s="27" t="str">
        <f>HYPERLINK("https://media.infra-m.ru/2161/2161346/cover/2161346.jpg", "Обложка")</f>
        <v>Обложка</v>
      </c>
      <c r="V14" s="27" t="str">
        <f>HYPERLINK("https://znanium.ru/catalog/product/2161346", "Ознакомиться")</f>
        <v>Ознакомиться</v>
      </c>
      <c r="W14" s="8" t="s">
        <v>110</v>
      </c>
      <c r="X14" s="6"/>
      <c r="Y14" s="6"/>
      <c r="Z14" s="6"/>
      <c r="AA14" s="6" t="s">
        <v>111</v>
      </c>
    </row>
    <row r="15" spans="1:27" s="4" customFormat="1" ht="51.95" customHeight="1">
      <c r="A15" s="5">
        <v>0</v>
      </c>
      <c r="B15" s="6" t="s">
        <v>112</v>
      </c>
      <c r="C15" s="7">
        <v>436.8</v>
      </c>
      <c r="D15" s="8" t="s">
        <v>113</v>
      </c>
      <c r="E15" s="8" t="s">
        <v>114</v>
      </c>
      <c r="F15" s="8" t="s">
        <v>115</v>
      </c>
      <c r="G15" s="6" t="s">
        <v>37</v>
      </c>
      <c r="H15" s="6" t="s">
        <v>116</v>
      </c>
      <c r="I15" s="8"/>
      <c r="J15" s="9">
        <v>1</v>
      </c>
      <c r="K15" s="9">
        <v>72</v>
      </c>
      <c r="L15" s="9">
        <v>2024</v>
      </c>
      <c r="M15" s="8" t="s">
        <v>117</v>
      </c>
      <c r="N15" s="8" t="s">
        <v>41</v>
      </c>
      <c r="O15" s="8" t="s">
        <v>42</v>
      </c>
      <c r="P15" s="6" t="s">
        <v>57</v>
      </c>
      <c r="Q15" s="8" t="s">
        <v>118</v>
      </c>
      <c r="R15" s="10" t="s">
        <v>119</v>
      </c>
      <c r="S15" s="11"/>
      <c r="T15" s="6"/>
      <c r="U15" s="27" t="str">
        <f>HYPERLINK("https://media.infra-m.ru/2083/2083306/cover/2083306.jpg", "Обложка")</f>
        <v>Обложка</v>
      </c>
      <c r="V15" s="27" t="str">
        <f>HYPERLINK("https://znanium.ru/catalog/product/1010756", "Ознакомиться")</f>
        <v>Ознакомиться</v>
      </c>
      <c r="W15" s="8" t="s">
        <v>120</v>
      </c>
      <c r="X15" s="6"/>
      <c r="Y15" s="6"/>
      <c r="Z15" s="6"/>
      <c r="AA15" s="6" t="s">
        <v>121</v>
      </c>
    </row>
    <row r="16" spans="1:27" s="4" customFormat="1" ht="51.95" customHeight="1">
      <c r="A16" s="5">
        <v>0</v>
      </c>
      <c r="B16" s="6" t="s">
        <v>122</v>
      </c>
      <c r="C16" s="13">
        <v>2096.4</v>
      </c>
      <c r="D16" s="8" t="s">
        <v>123</v>
      </c>
      <c r="E16" s="8" t="s">
        <v>124</v>
      </c>
      <c r="F16" s="8" t="s">
        <v>125</v>
      </c>
      <c r="G16" s="6" t="s">
        <v>66</v>
      </c>
      <c r="H16" s="6" t="s">
        <v>38</v>
      </c>
      <c r="I16" s="8" t="s">
        <v>87</v>
      </c>
      <c r="J16" s="9">
        <v>1</v>
      </c>
      <c r="K16" s="9">
        <v>388</v>
      </c>
      <c r="L16" s="9">
        <v>2024</v>
      </c>
      <c r="M16" s="8" t="s">
        <v>126</v>
      </c>
      <c r="N16" s="8" t="s">
        <v>127</v>
      </c>
      <c r="O16" s="8" t="s">
        <v>128</v>
      </c>
      <c r="P16" s="6" t="s">
        <v>129</v>
      </c>
      <c r="Q16" s="8" t="s">
        <v>58</v>
      </c>
      <c r="R16" s="10" t="s">
        <v>130</v>
      </c>
      <c r="S16" s="11" t="s">
        <v>131</v>
      </c>
      <c r="T16" s="6"/>
      <c r="U16" s="27" t="str">
        <f>HYPERLINK("https://media.infra-m.ru/2126/2126312/cover/2126312.jpg", "Обложка")</f>
        <v>Обложка</v>
      </c>
      <c r="V16" s="27" t="str">
        <f>HYPERLINK("https://znanium.ru/catalog/product/1181042", "Ознакомиться")</f>
        <v>Ознакомиться</v>
      </c>
      <c r="W16" s="8" t="s">
        <v>132</v>
      </c>
      <c r="X16" s="6"/>
      <c r="Y16" s="6"/>
      <c r="Z16" s="6"/>
      <c r="AA16" s="6" t="s">
        <v>91</v>
      </c>
    </row>
    <row r="17" spans="1:27" s="4" customFormat="1" ht="42" customHeight="1">
      <c r="A17" s="5">
        <v>0</v>
      </c>
      <c r="B17" s="6" t="s">
        <v>133</v>
      </c>
      <c r="C17" s="13">
        <v>2636.4</v>
      </c>
      <c r="D17" s="8" t="s">
        <v>134</v>
      </c>
      <c r="E17" s="8" t="s">
        <v>135</v>
      </c>
      <c r="F17" s="8" t="s">
        <v>136</v>
      </c>
      <c r="G17" s="6" t="s">
        <v>66</v>
      </c>
      <c r="H17" s="6" t="s">
        <v>38</v>
      </c>
      <c r="I17" s="8" t="s">
        <v>96</v>
      </c>
      <c r="J17" s="9">
        <v>1</v>
      </c>
      <c r="K17" s="9">
        <v>726</v>
      </c>
      <c r="L17" s="9">
        <v>2024</v>
      </c>
      <c r="M17" s="8" t="s">
        <v>137</v>
      </c>
      <c r="N17" s="8" t="s">
        <v>41</v>
      </c>
      <c r="O17" s="8" t="s">
        <v>42</v>
      </c>
      <c r="P17" s="6" t="s">
        <v>80</v>
      </c>
      <c r="Q17" s="8" t="s">
        <v>44</v>
      </c>
      <c r="R17" s="10" t="s">
        <v>138</v>
      </c>
      <c r="S17" s="11"/>
      <c r="T17" s="6"/>
      <c r="U17" s="27" t="str">
        <f>HYPERLINK("https://media.infra-m.ru/2149/2149738/cover/2149738.jpg", "Обложка")</f>
        <v>Обложка</v>
      </c>
      <c r="V17" s="27" t="str">
        <f>HYPERLINK("https://znanium.ru/catalog/product/1031524", "Ознакомиться")</f>
        <v>Ознакомиться</v>
      </c>
      <c r="W17" s="8" t="s">
        <v>139</v>
      </c>
      <c r="X17" s="6"/>
      <c r="Y17" s="6"/>
      <c r="Z17" s="6"/>
      <c r="AA17" s="6" t="s">
        <v>140</v>
      </c>
    </row>
    <row r="18" spans="1:27" s="4" customFormat="1" ht="44.1" customHeight="1">
      <c r="A18" s="5">
        <v>0</v>
      </c>
      <c r="B18" s="6" t="s">
        <v>141</v>
      </c>
      <c r="C18" s="13">
        <v>1824</v>
      </c>
      <c r="D18" s="8" t="s">
        <v>142</v>
      </c>
      <c r="E18" s="8" t="s">
        <v>143</v>
      </c>
      <c r="F18" s="8" t="s">
        <v>144</v>
      </c>
      <c r="G18" s="6" t="s">
        <v>52</v>
      </c>
      <c r="H18" s="6" t="s">
        <v>116</v>
      </c>
      <c r="I18" s="8"/>
      <c r="J18" s="9">
        <v>1</v>
      </c>
      <c r="K18" s="9">
        <v>336</v>
      </c>
      <c r="L18" s="9">
        <v>2023</v>
      </c>
      <c r="M18" s="8" t="s">
        <v>145</v>
      </c>
      <c r="N18" s="8" t="s">
        <v>78</v>
      </c>
      <c r="O18" s="8" t="s">
        <v>146</v>
      </c>
      <c r="P18" s="6" t="s">
        <v>43</v>
      </c>
      <c r="Q18" s="8" t="s">
        <v>118</v>
      </c>
      <c r="R18" s="10" t="s">
        <v>147</v>
      </c>
      <c r="S18" s="11"/>
      <c r="T18" s="6"/>
      <c r="U18" s="27" t="str">
        <f>HYPERLINK("https://media.infra-m.ru/1912/1912966/cover/1912966.jpg", "Обложка")</f>
        <v>Обложка</v>
      </c>
      <c r="V18" s="27" t="str">
        <f>HYPERLINK("https://znanium.ru/catalog/product/1239144", "Ознакомиться")</f>
        <v>Ознакомиться</v>
      </c>
      <c r="W18" s="8" t="s">
        <v>148</v>
      </c>
      <c r="X18" s="6"/>
      <c r="Y18" s="6"/>
      <c r="Z18" s="6"/>
      <c r="AA18" s="6" t="s">
        <v>149</v>
      </c>
    </row>
    <row r="19" spans="1:27" s="4" customFormat="1" ht="42" customHeight="1">
      <c r="A19" s="5">
        <v>0</v>
      </c>
      <c r="B19" s="6" t="s">
        <v>150</v>
      </c>
      <c r="C19" s="7">
        <v>636</v>
      </c>
      <c r="D19" s="8" t="s">
        <v>151</v>
      </c>
      <c r="E19" s="8" t="s">
        <v>152</v>
      </c>
      <c r="F19" s="8" t="s">
        <v>153</v>
      </c>
      <c r="G19" s="6" t="s">
        <v>37</v>
      </c>
      <c r="H19" s="6" t="s">
        <v>38</v>
      </c>
      <c r="I19" s="8" t="s">
        <v>105</v>
      </c>
      <c r="J19" s="9">
        <v>1</v>
      </c>
      <c r="K19" s="9">
        <v>110</v>
      </c>
      <c r="L19" s="9">
        <v>2024</v>
      </c>
      <c r="M19" s="8" t="s">
        <v>154</v>
      </c>
      <c r="N19" s="8" t="s">
        <v>55</v>
      </c>
      <c r="O19" s="8" t="s">
        <v>155</v>
      </c>
      <c r="P19" s="6" t="s">
        <v>80</v>
      </c>
      <c r="Q19" s="8" t="s">
        <v>44</v>
      </c>
      <c r="R19" s="10" t="s">
        <v>156</v>
      </c>
      <c r="S19" s="11"/>
      <c r="T19" s="6"/>
      <c r="U19" s="27" t="str">
        <f>HYPERLINK("https://media.infra-m.ru/2030/2030818/cover/2030818.jpg", "Обложка")</f>
        <v>Обложка</v>
      </c>
      <c r="V19" s="27" t="str">
        <f>HYPERLINK("https://znanium.ru/catalog/product/2030818", "Ознакомиться")</f>
        <v>Ознакомиться</v>
      </c>
      <c r="W19" s="8" t="s">
        <v>157</v>
      </c>
      <c r="X19" s="6"/>
      <c r="Y19" s="6"/>
      <c r="Z19" s="6"/>
      <c r="AA19" s="6" t="s">
        <v>121</v>
      </c>
    </row>
    <row r="20" spans="1:27" s="4" customFormat="1" ht="51.95" customHeight="1">
      <c r="A20" s="5">
        <v>0</v>
      </c>
      <c r="B20" s="6" t="s">
        <v>158</v>
      </c>
      <c r="C20" s="13">
        <v>2028</v>
      </c>
      <c r="D20" s="8" t="s">
        <v>159</v>
      </c>
      <c r="E20" s="8" t="s">
        <v>160</v>
      </c>
      <c r="F20" s="8" t="s">
        <v>161</v>
      </c>
      <c r="G20" s="6" t="s">
        <v>52</v>
      </c>
      <c r="H20" s="6" t="s">
        <v>38</v>
      </c>
      <c r="I20" s="8" t="s">
        <v>39</v>
      </c>
      <c r="J20" s="9">
        <v>1</v>
      </c>
      <c r="K20" s="9">
        <v>366</v>
      </c>
      <c r="L20" s="9">
        <v>2023</v>
      </c>
      <c r="M20" s="8" t="s">
        <v>162</v>
      </c>
      <c r="N20" s="8" t="s">
        <v>55</v>
      </c>
      <c r="O20" s="8" t="s">
        <v>163</v>
      </c>
      <c r="P20" s="6" t="s">
        <v>57</v>
      </c>
      <c r="Q20" s="8" t="s">
        <v>44</v>
      </c>
      <c r="R20" s="10" t="s">
        <v>164</v>
      </c>
      <c r="S20" s="11" t="s">
        <v>165</v>
      </c>
      <c r="T20" s="6"/>
      <c r="U20" s="27" t="str">
        <f>HYPERLINK("https://media.infra-m.ru/2127/2127014/cover/2127014.jpg", "Обложка")</f>
        <v>Обложка</v>
      </c>
      <c r="V20" s="27" t="str">
        <f>HYPERLINK("https://znanium.ru/catalog/product/2127014", "Ознакомиться")</f>
        <v>Ознакомиться</v>
      </c>
      <c r="W20" s="8" t="s">
        <v>166</v>
      </c>
      <c r="X20" s="6"/>
      <c r="Y20" s="6"/>
      <c r="Z20" s="6"/>
      <c r="AA20" s="6" t="s">
        <v>111</v>
      </c>
    </row>
    <row r="21" spans="1:27" s="4" customFormat="1" ht="44.1" customHeight="1">
      <c r="A21" s="5">
        <v>0</v>
      </c>
      <c r="B21" s="6" t="s">
        <v>167</v>
      </c>
      <c r="C21" s="13">
        <v>1252.8</v>
      </c>
      <c r="D21" s="8" t="s">
        <v>168</v>
      </c>
      <c r="E21" s="8" t="s">
        <v>169</v>
      </c>
      <c r="F21" s="8" t="s">
        <v>170</v>
      </c>
      <c r="G21" s="6" t="s">
        <v>66</v>
      </c>
      <c r="H21" s="6" t="s">
        <v>38</v>
      </c>
      <c r="I21" s="8" t="s">
        <v>87</v>
      </c>
      <c r="J21" s="9">
        <v>1</v>
      </c>
      <c r="K21" s="9">
        <v>222</v>
      </c>
      <c r="L21" s="9">
        <v>2024</v>
      </c>
      <c r="M21" s="8" t="s">
        <v>171</v>
      </c>
      <c r="N21" s="8" t="s">
        <v>78</v>
      </c>
      <c r="O21" s="8" t="s">
        <v>146</v>
      </c>
      <c r="P21" s="6" t="s">
        <v>80</v>
      </c>
      <c r="Q21" s="8" t="s">
        <v>44</v>
      </c>
      <c r="R21" s="10" t="s">
        <v>172</v>
      </c>
      <c r="S21" s="11"/>
      <c r="T21" s="6"/>
      <c r="U21" s="27" t="str">
        <f>HYPERLINK("https://media.infra-m.ru/2107/2107315/cover/2107315.jpg", "Обложка")</f>
        <v>Обложка</v>
      </c>
      <c r="V21" s="27" t="str">
        <f>HYPERLINK("https://znanium.ru/catalog/product/2107315", "Ознакомиться")</f>
        <v>Ознакомиться</v>
      </c>
      <c r="W21" s="8" t="s">
        <v>173</v>
      </c>
      <c r="X21" s="6"/>
      <c r="Y21" s="6"/>
      <c r="Z21" s="6"/>
      <c r="AA21" s="6" t="s">
        <v>140</v>
      </c>
    </row>
    <row r="22" spans="1:27" s="4" customFormat="1" ht="51.95" customHeight="1">
      <c r="A22" s="5">
        <v>0</v>
      </c>
      <c r="B22" s="6" t="s">
        <v>174</v>
      </c>
      <c r="C22" s="13">
        <v>1428</v>
      </c>
      <c r="D22" s="8" t="s">
        <v>175</v>
      </c>
      <c r="E22" s="8" t="s">
        <v>176</v>
      </c>
      <c r="F22" s="8" t="s">
        <v>177</v>
      </c>
      <c r="G22" s="6" t="s">
        <v>52</v>
      </c>
      <c r="H22" s="6" t="s">
        <v>178</v>
      </c>
      <c r="I22" s="8" t="s">
        <v>179</v>
      </c>
      <c r="J22" s="9">
        <v>1</v>
      </c>
      <c r="K22" s="9">
        <v>252</v>
      </c>
      <c r="L22" s="9">
        <v>2024</v>
      </c>
      <c r="M22" s="8" t="s">
        <v>180</v>
      </c>
      <c r="N22" s="8" t="s">
        <v>127</v>
      </c>
      <c r="O22" s="8" t="s">
        <v>181</v>
      </c>
      <c r="P22" s="6" t="s">
        <v>57</v>
      </c>
      <c r="Q22" s="8" t="s">
        <v>182</v>
      </c>
      <c r="R22" s="10" t="s">
        <v>183</v>
      </c>
      <c r="S22" s="11" t="s">
        <v>184</v>
      </c>
      <c r="T22" s="6" t="s">
        <v>185</v>
      </c>
      <c r="U22" s="27" t="str">
        <f>HYPERLINK("https://media.infra-m.ru/2143/2143847/cover/2143847.jpg", "Обложка")</f>
        <v>Обложка</v>
      </c>
      <c r="V22" s="27" t="str">
        <f>HYPERLINK("https://znanium.ru/catalog/product/2143847", "Ознакомиться")</f>
        <v>Ознакомиться</v>
      </c>
      <c r="W22" s="8" t="s">
        <v>186</v>
      </c>
      <c r="X22" s="6"/>
      <c r="Y22" s="6"/>
      <c r="Z22" s="6" t="s">
        <v>187</v>
      </c>
      <c r="AA22" s="6" t="s">
        <v>149</v>
      </c>
    </row>
    <row r="23" spans="1:27" s="4" customFormat="1" ht="51.95" customHeight="1">
      <c r="A23" s="5">
        <v>0</v>
      </c>
      <c r="B23" s="6" t="s">
        <v>188</v>
      </c>
      <c r="C23" s="13">
        <v>1416</v>
      </c>
      <c r="D23" s="8" t="s">
        <v>189</v>
      </c>
      <c r="E23" s="8" t="s">
        <v>190</v>
      </c>
      <c r="F23" s="8" t="s">
        <v>177</v>
      </c>
      <c r="G23" s="6" t="s">
        <v>52</v>
      </c>
      <c r="H23" s="6" t="s">
        <v>178</v>
      </c>
      <c r="I23" s="8" t="s">
        <v>191</v>
      </c>
      <c r="J23" s="9">
        <v>1</v>
      </c>
      <c r="K23" s="9">
        <v>252</v>
      </c>
      <c r="L23" s="9">
        <v>2024</v>
      </c>
      <c r="M23" s="8" t="s">
        <v>192</v>
      </c>
      <c r="N23" s="8" t="s">
        <v>127</v>
      </c>
      <c r="O23" s="8" t="s">
        <v>181</v>
      </c>
      <c r="P23" s="6" t="s">
        <v>57</v>
      </c>
      <c r="Q23" s="8" t="s">
        <v>118</v>
      </c>
      <c r="R23" s="10" t="s">
        <v>193</v>
      </c>
      <c r="S23" s="11" t="s">
        <v>194</v>
      </c>
      <c r="T23" s="6" t="s">
        <v>185</v>
      </c>
      <c r="U23" s="27" t="str">
        <f>HYPERLINK("https://media.infra-m.ru/2094/2094477/cover/2094477.jpg", "Обложка")</f>
        <v>Обложка</v>
      </c>
      <c r="V23" s="27" t="str">
        <f>HYPERLINK("https://znanium.ru/catalog/product/2094477", "Ознакомиться")</f>
        <v>Ознакомиться</v>
      </c>
      <c r="W23" s="8" t="s">
        <v>186</v>
      </c>
      <c r="X23" s="6"/>
      <c r="Y23" s="6"/>
      <c r="Z23" s="6"/>
      <c r="AA23" s="6" t="s">
        <v>195</v>
      </c>
    </row>
    <row r="24" spans="1:27" s="4" customFormat="1" ht="51.95" customHeight="1">
      <c r="A24" s="5">
        <v>0</v>
      </c>
      <c r="B24" s="6" t="s">
        <v>196</v>
      </c>
      <c r="C24" s="13">
        <v>1348.8</v>
      </c>
      <c r="D24" s="8" t="s">
        <v>197</v>
      </c>
      <c r="E24" s="8" t="s">
        <v>198</v>
      </c>
      <c r="F24" s="8" t="s">
        <v>199</v>
      </c>
      <c r="G24" s="6" t="s">
        <v>52</v>
      </c>
      <c r="H24" s="6" t="s">
        <v>67</v>
      </c>
      <c r="I24" s="8" t="s">
        <v>179</v>
      </c>
      <c r="J24" s="9">
        <v>1</v>
      </c>
      <c r="K24" s="9">
        <v>238</v>
      </c>
      <c r="L24" s="9">
        <v>2024</v>
      </c>
      <c r="M24" s="8" t="s">
        <v>200</v>
      </c>
      <c r="N24" s="8" t="s">
        <v>55</v>
      </c>
      <c r="O24" s="8" t="s">
        <v>56</v>
      </c>
      <c r="P24" s="6" t="s">
        <v>43</v>
      </c>
      <c r="Q24" s="8" t="s">
        <v>182</v>
      </c>
      <c r="R24" s="10" t="s">
        <v>201</v>
      </c>
      <c r="S24" s="11"/>
      <c r="T24" s="6"/>
      <c r="U24" s="27" t="str">
        <f>HYPERLINK("https://media.infra-m.ru/2145/2145762/cover/2145762.jpg", "Обложка")</f>
        <v>Обложка</v>
      </c>
      <c r="V24" s="27" t="str">
        <f>HYPERLINK("https://znanium.ru/catalog/product/1940919", "Ознакомиться")</f>
        <v>Ознакомиться</v>
      </c>
      <c r="W24" s="8" t="s">
        <v>46</v>
      </c>
      <c r="X24" s="6"/>
      <c r="Y24" s="6"/>
      <c r="Z24" s="6"/>
      <c r="AA24" s="6" t="s">
        <v>202</v>
      </c>
    </row>
    <row r="25" spans="1:27" s="4" customFormat="1" ht="51.95" customHeight="1">
      <c r="A25" s="5">
        <v>0</v>
      </c>
      <c r="B25" s="6" t="s">
        <v>203</v>
      </c>
      <c r="C25" s="13">
        <v>2076</v>
      </c>
      <c r="D25" s="8" t="s">
        <v>204</v>
      </c>
      <c r="E25" s="8" t="s">
        <v>205</v>
      </c>
      <c r="F25" s="8" t="s">
        <v>206</v>
      </c>
      <c r="G25" s="6" t="s">
        <v>52</v>
      </c>
      <c r="H25" s="6" t="s">
        <v>38</v>
      </c>
      <c r="I25" s="8" t="s">
        <v>96</v>
      </c>
      <c r="J25" s="9">
        <v>1</v>
      </c>
      <c r="K25" s="9">
        <v>376</v>
      </c>
      <c r="L25" s="9">
        <v>2023</v>
      </c>
      <c r="M25" s="8" t="s">
        <v>207</v>
      </c>
      <c r="N25" s="8" t="s">
        <v>55</v>
      </c>
      <c r="O25" s="8" t="s">
        <v>163</v>
      </c>
      <c r="P25" s="6" t="s">
        <v>80</v>
      </c>
      <c r="Q25" s="8" t="s">
        <v>44</v>
      </c>
      <c r="R25" s="10" t="s">
        <v>208</v>
      </c>
      <c r="S25" s="11"/>
      <c r="T25" s="6"/>
      <c r="U25" s="27" t="str">
        <f>HYPERLINK("https://media.infra-m.ru/1909/1909201/cover/1909201.jpg", "Обложка")</f>
        <v>Обложка</v>
      </c>
      <c r="V25" s="27" t="str">
        <f>HYPERLINK("https://znanium.ru/catalog/product/1909201", "Ознакомиться")</f>
        <v>Ознакомиться</v>
      </c>
      <c r="W25" s="8" t="s">
        <v>209</v>
      </c>
      <c r="X25" s="6"/>
      <c r="Y25" s="6"/>
      <c r="Z25" s="6"/>
      <c r="AA25" s="6" t="s">
        <v>61</v>
      </c>
    </row>
    <row r="26" spans="1:27" s="4" customFormat="1" ht="51.95" customHeight="1">
      <c r="A26" s="5">
        <v>0</v>
      </c>
      <c r="B26" s="6" t="s">
        <v>210</v>
      </c>
      <c r="C26" s="7">
        <v>996</v>
      </c>
      <c r="D26" s="8" t="s">
        <v>211</v>
      </c>
      <c r="E26" s="8" t="s">
        <v>212</v>
      </c>
      <c r="F26" s="8" t="s">
        <v>213</v>
      </c>
      <c r="G26" s="6" t="s">
        <v>37</v>
      </c>
      <c r="H26" s="6" t="s">
        <v>38</v>
      </c>
      <c r="I26" s="8" t="s">
        <v>214</v>
      </c>
      <c r="J26" s="9">
        <v>1</v>
      </c>
      <c r="K26" s="9">
        <v>168</v>
      </c>
      <c r="L26" s="9">
        <v>2024</v>
      </c>
      <c r="M26" s="8" t="s">
        <v>215</v>
      </c>
      <c r="N26" s="8" t="s">
        <v>78</v>
      </c>
      <c r="O26" s="8" t="s">
        <v>216</v>
      </c>
      <c r="P26" s="6" t="s">
        <v>108</v>
      </c>
      <c r="Q26" s="8" t="s">
        <v>44</v>
      </c>
      <c r="R26" s="10" t="s">
        <v>217</v>
      </c>
      <c r="S26" s="11"/>
      <c r="T26" s="6"/>
      <c r="U26" s="27" t="str">
        <f>HYPERLINK("https://media.infra-m.ru/2124/2124765/cover/2124765.jpg", "Обложка")</f>
        <v>Обложка</v>
      </c>
      <c r="V26" s="27" t="str">
        <f>HYPERLINK("https://znanium.ru/catalog/product/2124765", "Ознакомиться")</f>
        <v>Ознакомиться</v>
      </c>
      <c r="W26" s="8" t="s">
        <v>218</v>
      </c>
      <c r="X26" s="6"/>
      <c r="Y26" s="6"/>
      <c r="Z26" s="6"/>
      <c r="AA26" s="6" t="s">
        <v>111</v>
      </c>
    </row>
    <row r="27" spans="1:27" s="4" customFormat="1" ht="51.95" customHeight="1">
      <c r="A27" s="5">
        <v>0</v>
      </c>
      <c r="B27" s="6" t="s">
        <v>219</v>
      </c>
      <c r="C27" s="13">
        <v>1296</v>
      </c>
      <c r="D27" s="8" t="s">
        <v>220</v>
      </c>
      <c r="E27" s="8" t="s">
        <v>221</v>
      </c>
      <c r="F27" s="8" t="s">
        <v>222</v>
      </c>
      <c r="G27" s="6" t="s">
        <v>52</v>
      </c>
      <c r="H27" s="6" t="s">
        <v>223</v>
      </c>
      <c r="I27" s="8"/>
      <c r="J27" s="9">
        <v>1</v>
      </c>
      <c r="K27" s="9">
        <v>216</v>
      </c>
      <c r="L27" s="9">
        <v>2025</v>
      </c>
      <c r="M27" s="8" t="s">
        <v>224</v>
      </c>
      <c r="N27" s="8" t="s">
        <v>127</v>
      </c>
      <c r="O27" s="8" t="s">
        <v>225</v>
      </c>
      <c r="P27" s="6" t="s">
        <v>57</v>
      </c>
      <c r="Q27" s="8" t="s">
        <v>118</v>
      </c>
      <c r="R27" s="10" t="s">
        <v>226</v>
      </c>
      <c r="S27" s="11"/>
      <c r="T27" s="6"/>
      <c r="U27" s="27" t="str">
        <f>HYPERLINK("https://media.infra-m.ru/2165/2165225/cover/2165225.jpg", "Обложка")</f>
        <v>Обложка</v>
      </c>
      <c r="V27" s="27" t="str">
        <f>HYPERLINK("https://znanium.ru/catalog/product/2165225", "Ознакомиться")</f>
        <v>Ознакомиться</v>
      </c>
      <c r="W27" s="8" t="s">
        <v>227</v>
      </c>
      <c r="X27" s="6"/>
      <c r="Y27" s="6"/>
      <c r="Z27" s="6"/>
      <c r="AA27" s="6" t="s">
        <v>228</v>
      </c>
    </row>
    <row r="28" spans="1:27" s="4" customFormat="1" ht="51.95" customHeight="1">
      <c r="A28" s="5">
        <v>0</v>
      </c>
      <c r="B28" s="6" t="s">
        <v>229</v>
      </c>
      <c r="C28" s="7">
        <v>708</v>
      </c>
      <c r="D28" s="8" t="s">
        <v>230</v>
      </c>
      <c r="E28" s="8" t="s">
        <v>231</v>
      </c>
      <c r="F28" s="8" t="s">
        <v>222</v>
      </c>
      <c r="G28" s="6" t="s">
        <v>37</v>
      </c>
      <c r="H28" s="6" t="s">
        <v>223</v>
      </c>
      <c r="I28" s="8"/>
      <c r="J28" s="9">
        <v>1</v>
      </c>
      <c r="K28" s="9">
        <v>144</v>
      </c>
      <c r="L28" s="9">
        <v>2021</v>
      </c>
      <c r="M28" s="8" t="s">
        <v>232</v>
      </c>
      <c r="N28" s="8" t="s">
        <v>127</v>
      </c>
      <c r="O28" s="8" t="s">
        <v>225</v>
      </c>
      <c r="P28" s="6" t="s">
        <v>57</v>
      </c>
      <c r="Q28" s="8" t="s">
        <v>118</v>
      </c>
      <c r="R28" s="10" t="s">
        <v>226</v>
      </c>
      <c r="S28" s="11"/>
      <c r="T28" s="6"/>
      <c r="U28" s="27" t="str">
        <f>HYPERLINK("https://media.infra-m.ru/1353/1353632/cover/1353632.jpg", "Обложка")</f>
        <v>Обложка</v>
      </c>
      <c r="V28" s="27" t="str">
        <f>HYPERLINK("https://znanium.ru/catalog/product/2165225", "Ознакомиться")</f>
        <v>Ознакомиться</v>
      </c>
      <c r="W28" s="8" t="s">
        <v>227</v>
      </c>
      <c r="X28" s="6"/>
      <c r="Y28" s="6"/>
      <c r="Z28" s="6"/>
      <c r="AA28" s="6" t="s">
        <v>111</v>
      </c>
    </row>
    <row r="29" spans="1:27" s="4" customFormat="1" ht="51.95" customHeight="1">
      <c r="A29" s="5">
        <v>0</v>
      </c>
      <c r="B29" s="6" t="s">
        <v>233</v>
      </c>
      <c r="C29" s="13">
        <v>3192</v>
      </c>
      <c r="D29" s="8" t="s">
        <v>234</v>
      </c>
      <c r="E29" s="8" t="s">
        <v>235</v>
      </c>
      <c r="F29" s="8" t="s">
        <v>236</v>
      </c>
      <c r="G29" s="6" t="s">
        <v>37</v>
      </c>
      <c r="H29" s="6" t="s">
        <v>38</v>
      </c>
      <c r="I29" s="8" t="s">
        <v>96</v>
      </c>
      <c r="J29" s="9">
        <v>1</v>
      </c>
      <c r="K29" s="9">
        <v>652</v>
      </c>
      <c r="L29" s="9">
        <v>2023</v>
      </c>
      <c r="M29" s="8" t="s">
        <v>237</v>
      </c>
      <c r="N29" s="8" t="s">
        <v>41</v>
      </c>
      <c r="O29" s="8" t="s">
        <v>42</v>
      </c>
      <c r="P29" s="6" t="s">
        <v>80</v>
      </c>
      <c r="Q29" s="8" t="s">
        <v>238</v>
      </c>
      <c r="R29" s="10" t="s">
        <v>239</v>
      </c>
      <c r="S29" s="11"/>
      <c r="T29" s="6"/>
      <c r="U29" s="27" t="str">
        <f>HYPERLINK("https://media.infra-m.ru/1979/1979144/cover/1979144.jpg", "Обложка")</f>
        <v>Обложка</v>
      </c>
      <c r="V29" s="27" t="str">
        <f>HYPERLINK("https://znanium.ru/catalog/product/1979144", "Ознакомиться")</f>
        <v>Ознакомиться</v>
      </c>
      <c r="W29" s="8" t="s">
        <v>240</v>
      </c>
      <c r="X29" s="6"/>
      <c r="Y29" s="6"/>
      <c r="Z29" s="6"/>
      <c r="AA29" s="6" t="s">
        <v>91</v>
      </c>
    </row>
    <row r="30" spans="1:27" s="4" customFormat="1" ht="42" customHeight="1">
      <c r="A30" s="5">
        <v>0</v>
      </c>
      <c r="B30" s="6" t="s">
        <v>241</v>
      </c>
      <c r="C30" s="13">
        <v>3096</v>
      </c>
      <c r="D30" s="8" t="s">
        <v>242</v>
      </c>
      <c r="E30" s="8" t="s">
        <v>243</v>
      </c>
      <c r="F30" s="8" t="s">
        <v>236</v>
      </c>
      <c r="G30" s="6" t="s">
        <v>37</v>
      </c>
      <c r="H30" s="6" t="s">
        <v>38</v>
      </c>
      <c r="I30" s="8" t="s">
        <v>96</v>
      </c>
      <c r="J30" s="9">
        <v>1</v>
      </c>
      <c r="K30" s="9">
        <v>631</v>
      </c>
      <c r="L30" s="9">
        <v>2023</v>
      </c>
      <c r="M30" s="8" t="s">
        <v>244</v>
      </c>
      <c r="N30" s="8" t="s">
        <v>41</v>
      </c>
      <c r="O30" s="8" t="s">
        <v>42</v>
      </c>
      <c r="P30" s="6" t="s">
        <v>80</v>
      </c>
      <c r="Q30" s="8" t="s">
        <v>44</v>
      </c>
      <c r="R30" s="10" t="s">
        <v>245</v>
      </c>
      <c r="S30" s="11"/>
      <c r="T30" s="6"/>
      <c r="U30" s="27" t="str">
        <f>HYPERLINK("https://media.infra-m.ru/1979/1979146/cover/1979146.jpg", "Обложка")</f>
        <v>Обложка</v>
      </c>
      <c r="V30" s="27" t="str">
        <f>HYPERLINK("https://znanium.ru/catalog/product/1979146", "Ознакомиться")</f>
        <v>Ознакомиться</v>
      </c>
      <c r="W30" s="8" t="s">
        <v>240</v>
      </c>
      <c r="X30" s="6"/>
      <c r="Y30" s="6"/>
      <c r="Z30" s="6"/>
      <c r="AA30" s="6" t="s">
        <v>91</v>
      </c>
    </row>
    <row r="31" spans="1:27" s="4" customFormat="1" ht="51.95" customHeight="1">
      <c r="A31" s="5">
        <v>0</v>
      </c>
      <c r="B31" s="6" t="s">
        <v>246</v>
      </c>
      <c r="C31" s="13">
        <v>3036</v>
      </c>
      <c r="D31" s="8" t="s">
        <v>247</v>
      </c>
      <c r="E31" s="8" t="s">
        <v>235</v>
      </c>
      <c r="F31" s="8" t="s">
        <v>236</v>
      </c>
      <c r="G31" s="6" t="s">
        <v>37</v>
      </c>
      <c r="H31" s="6" t="s">
        <v>38</v>
      </c>
      <c r="I31" s="8" t="s">
        <v>96</v>
      </c>
      <c r="J31" s="9">
        <v>1</v>
      </c>
      <c r="K31" s="9">
        <v>621</v>
      </c>
      <c r="L31" s="9">
        <v>2023</v>
      </c>
      <c r="M31" s="8" t="s">
        <v>248</v>
      </c>
      <c r="N31" s="8" t="s">
        <v>41</v>
      </c>
      <c r="O31" s="8" t="s">
        <v>42</v>
      </c>
      <c r="P31" s="6" t="s">
        <v>80</v>
      </c>
      <c r="Q31" s="8" t="s">
        <v>44</v>
      </c>
      <c r="R31" s="10" t="s">
        <v>239</v>
      </c>
      <c r="S31" s="11"/>
      <c r="T31" s="6"/>
      <c r="U31" s="27" t="str">
        <f>HYPERLINK("https://media.infra-m.ru/1979/1979145/cover/1979145.jpg", "Обложка")</f>
        <v>Обложка</v>
      </c>
      <c r="V31" s="27" t="str">
        <f>HYPERLINK("https://znanium.ru/catalog/product/1979145", "Ознакомиться")</f>
        <v>Ознакомиться</v>
      </c>
      <c r="W31" s="8" t="s">
        <v>240</v>
      </c>
      <c r="X31" s="6"/>
      <c r="Y31" s="6"/>
      <c r="Z31" s="6"/>
      <c r="AA31" s="6" t="s">
        <v>91</v>
      </c>
    </row>
    <row r="32" spans="1:27" s="4" customFormat="1" ht="42" customHeight="1">
      <c r="A32" s="5">
        <v>0</v>
      </c>
      <c r="B32" s="6" t="s">
        <v>249</v>
      </c>
      <c r="C32" s="13">
        <v>1344</v>
      </c>
      <c r="D32" s="8" t="s">
        <v>250</v>
      </c>
      <c r="E32" s="8" t="s">
        <v>251</v>
      </c>
      <c r="F32" s="8" t="s">
        <v>252</v>
      </c>
      <c r="G32" s="6" t="s">
        <v>52</v>
      </c>
      <c r="H32" s="6" t="s">
        <v>38</v>
      </c>
      <c r="I32" s="8" t="s">
        <v>96</v>
      </c>
      <c r="J32" s="9">
        <v>1</v>
      </c>
      <c r="K32" s="9">
        <v>247</v>
      </c>
      <c r="L32" s="9">
        <v>2023</v>
      </c>
      <c r="M32" s="8" t="s">
        <v>253</v>
      </c>
      <c r="N32" s="8" t="s">
        <v>78</v>
      </c>
      <c r="O32" s="8" t="s">
        <v>254</v>
      </c>
      <c r="P32" s="6" t="s">
        <v>80</v>
      </c>
      <c r="Q32" s="8" t="s">
        <v>58</v>
      </c>
      <c r="R32" s="10" t="s">
        <v>255</v>
      </c>
      <c r="S32" s="11"/>
      <c r="T32" s="6"/>
      <c r="U32" s="27" t="str">
        <f>HYPERLINK("https://media.infra-m.ru/2019/2019765/cover/2019765.jpg", "Обложка")</f>
        <v>Обложка</v>
      </c>
      <c r="V32" s="27" t="str">
        <f>HYPERLINK("https://znanium.ru/catalog/product/2019765", "Ознакомиться")</f>
        <v>Ознакомиться</v>
      </c>
      <c r="W32" s="8" t="s">
        <v>256</v>
      </c>
      <c r="X32" s="6"/>
      <c r="Y32" s="6"/>
      <c r="Z32" s="6"/>
      <c r="AA32" s="6" t="s">
        <v>257</v>
      </c>
    </row>
    <row r="33" spans="1:27" s="4" customFormat="1" ht="42" customHeight="1">
      <c r="A33" s="5">
        <v>0</v>
      </c>
      <c r="B33" s="6" t="s">
        <v>258</v>
      </c>
      <c r="C33" s="13">
        <v>2160</v>
      </c>
      <c r="D33" s="8" t="s">
        <v>259</v>
      </c>
      <c r="E33" s="8" t="s">
        <v>260</v>
      </c>
      <c r="F33" s="8" t="s">
        <v>261</v>
      </c>
      <c r="G33" s="6" t="s">
        <v>66</v>
      </c>
      <c r="H33" s="6" t="s">
        <v>38</v>
      </c>
      <c r="I33" s="8" t="s">
        <v>96</v>
      </c>
      <c r="J33" s="9">
        <v>1</v>
      </c>
      <c r="K33" s="9">
        <v>381</v>
      </c>
      <c r="L33" s="9">
        <v>2024</v>
      </c>
      <c r="M33" s="8" t="s">
        <v>262</v>
      </c>
      <c r="N33" s="8" t="s">
        <v>78</v>
      </c>
      <c r="O33" s="8" t="s">
        <v>107</v>
      </c>
      <c r="P33" s="6" t="s">
        <v>80</v>
      </c>
      <c r="Q33" s="8" t="s">
        <v>58</v>
      </c>
      <c r="R33" s="10" t="s">
        <v>245</v>
      </c>
      <c r="S33" s="11"/>
      <c r="T33" s="6"/>
      <c r="U33" s="27" t="str">
        <f>HYPERLINK("https://media.infra-m.ru/1415/1415375/cover/1415375.jpg", "Обложка")</f>
        <v>Обложка</v>
      </c>
      <c r="V33" s="27" t="str">
        <f>HYPERLINK("https://znanium.ru/catalog/product/1415375", "Ознакомиться")</f>
        <v>Ознакомиться</v>
      </c>
      <c r="W33" s="8" t="s">
        <v>263</v>
      </c>
      <c r="X33" s="6"/>
      <c r="Y33" s="6"/>
      <c r="Z33" s="6"/>
      <c r="AA33" s="6" t="s">
        <v>264</v>
      </c>
    </row>
    <row r="34" spans="1:27" s="4" customFormat="1" ht="51.95" customHeight="1">
      <c r="A34" s="5">
        <v>0</v>
      </c>
      <c r="B34" s="6" t="s">
        <v>265</v>
      </c>
      <c r="C34" s="13">
        <v>1848</v>
      </c>
      <c r="D34" s="8" t="s">
        <v>266</v>
      </c>
      <c r="E34" s="8" t="s">
        <v>267</v>
      </c>
      <c r="F34" s="8" t="s">
        <v>268</v>
      </c>
      <c r="G34" s="6" t="s">
        <v>52</v>
      </c>
      <c r="H34" s="6" t="s">
        <v>38</v>
      </c>
      <c r="I34" s="8" t="s">
        <v>96</v>
      </c>
      <c r="J34" s="9">
        <v>1</v>
      </c>
      <c r="K34" s="9">
        <v>336</v>
      </c>
      <c r="L34" s="9">
        <v>2023</v>
      </c>
      <c r="M34" s="8" t="s">
        <v>269</v>
      </c>
      <c r="N34" s="8" t="s">
        <v>127</v>
      </c>
      <c r="O34" s="8" t="s">
        <v>270</v>
      </c>
      <c r="P34" s="6" t="s">
        <v>108</v>
      </c>
      <c r="Q34" s="8" t="s">
        <v>118</v>
      </c>
      <c r="R34" s="10" t="s">
        <v>271</v>
      </c>
      <c r="S34" s="11"/>
      <c r="T34" s="6" t="s">
        <v>185</v>
      </c>
      <c r="U34" s="27" t="str">
        <f>HYPERLINK("https://media.infra-m.ru/1976/1976191/cover/1976191.jpg", "Обложка")</f>
        <v>Обложка</v>
      </c>
      <c r="V34" s="27" t="str">
        <f>HYPERLINK("https://znanium.ru/catalog/product/1976191", "Ознакомиться")</f>
        <v>Ознакомиться</v>
      </c>
      <c r="W34" s="8" t="s">
        <v>272</v>
      </c>
      <c r="X34" s="6"/>
      <c r="Y34" s="6"/>
      <c r="Z34" s="6"/>
      <c r="AA34" s="6" t="s">
        <v>111</v>
      </c>
    </row>
    <row r="35" spans="1:27" s="4" customFormat="1" ht="42" customHeight="1">
      <c r="A35" s="5">
        <v>0</v>
      </c>
      <c r="B35" s="6" t="s">
        <v>273</v>
      </c>
      <c r="C35" s="13">
        <v>3940.8</v>
      </c>
      <c r="D35" s="8" t="s">
        <v>274</v>
      </c>
      <c r="E35" s="8" t="s">
        <v>275</v>
      </c>
      <c r="F35" s="8" t="s">
        <v>276</v>
      </c>
      <c r="G35" s="6" t="s">
        <v>66</v>
      </c>
      <c r="H35" s="6" t="s">
        <v>38</v>
      </c>
      <c r="I35" s="8" t="s">
        <v>96</v>
      </c>
      <c r="J35" s="9">
        <v>1</v>
      </c>
      <c r="K35" s="9">
        <v>676</v>
      </c>
      <c r="L35" s="9">
        <v>2024</v>
      </c>
      <c r="M35" s="8" t="s">
        <v>277</v>
      </c>
      <c r="N35" s="8" t="s">
        <v>78</v>
      </c>
      <c r="O35" s="8" t="s">
        <v>79</v>
      </c>
      <c r="P35" s="6" t="s">
        <v>129</v>
      </c>
      <c r="Q35" s="8" t="s">
        <v>44</v>
      </c>
      <c r="R35" s="10" t="s">
        <v>278</v>
      </c>
      <c r="S35" s="11"/>
      <c r="T35" s="6"/>
      <c r="U35" s="27" t="str">
        <f>HYPERLINK("https://media.infra-m.ru/2157/2157162/cover/2157162.jpg", "Обложка")</f>
        <v>Обложка</v>
      </c>
      <c r="V35" s="27" t="str">
        <f>HYPERLINK("https://znanium.ru/catalog/product/2156587", "Ознакомиться")</f>
        <v>Ознакомиться</v>
      </c>
      <c r="W35" s="8"/>
      <c r="X35" s="6"/>
      <c r="Y35" s="6"/>
      <c r="Z35" s="6"/>
      <c r="AA35" s="6" t="s">
        <v>264</v>
      </c>
    </row>
    <row r="36" spans="1:27" s="4" customFormat="1" ht="51.95" customHeight="1">
      <c r="A36" s="5">
        <v>0</v>
      </c>
      <c r="B36" s="6" t="s">
        <v>279</v>
      </c>
      <c r="C36" s="13">
        <v>1200</v>
      </c>
      <c r="D36" s="8" t="s">
        <v>280</v>
      </c>
      <c r="E36" s="8" t="s">
        <v>281</v>
      </c>
      <c r="F36" s="8" t="s">
        <v>282</v>
      </c>
      <c r="G36" s="6" t="s">
        <v>52</v>
      </c>
      <c r="H36" s="6" t="s">
        <v>67</v>
      </c>
      <c r="I36" s="8" t="s">
        <v>283</v>
      </c>
      <c r="J36" s="9">
        <v>1</v>
      </c>
      <c r="K36" s="9">
        <v>223</v>
      </c>
      <c r="L36" s="9">
        <v>2023</v>
      </c>
      <c r="M36" s="8" t="s">
        <v>284</v>
      </c>
      <c r="N36" s="8" t="s">
        <v>55</v>
      </c>
      <c r="O36" s="8" t="s">
        <v>155</v>
      </c>
      <c r="P36" s="6" t="s">
        <v>43</v>
      </c>
      <c r="Q36" s="8" t="s">
        <v>285</v>
      </c>
      <c r="R36" s="10" t="s">
        <v>286</v>
      </c>
      <c r="S36" s="11" t="s">
        <v>287</v>
      </c>
      <c r="T36" s="6"/>
      <c r="U36" s="27" t="str">
        <f>HYPERLINK("https://media.infra-m.ru/1865/1865314/cover/1865314.jpg", "Обложка")</f>
        <v>Обложка</v>
      </c>
      <c r="V36" s="27" t="str">
        <f>HYPERLINK("https://znanium.ru/catalog/product/1865314", "Ознакомиться")</f>
        <v>Ознакомиться</v>
      </c>
      <c r="W36" s="8" t="s">
        <v>288</v>
      </c>
      <c r="X36" s="6"/>
      <c r="Y36" s="6"/>
      <c r="Z36" s="6"/>
      <c r="AA36" s="6" t="s">
        <v>289</v>
      </c>
    </row>
    <row r="37" spans="1:27" s="4" customFormat="1" ht="42" customHeight="1">
      <c r="A37" s="5">
        <v>0</v>
      </c>
      <c r="B37" s="6" t="s">
        <v>290</v>
      </c>
      <c r="C37" s="7">
        <v>876</v>
      </c>
      <c r="D37" s="8" t="s">
        <v>291</v>
      </c>
      <c r="E37" s="8" t="s">
        <v>292</v>
      </c>
      <c r="F37" s="8" t="s">
        <v>293</v>
      </c>
      <c r="G37" s="6" t="s">
        <v>37</v>
      </c>
      <c r="H37" s="6" t="s">
        <v>223</v>
      </c>
      <c r="I37" s="8"/>
      <c r="J37" s="9">
        <v>1</v>
      </c>
      <c r="K37" s="9">
        <v>144</v>
      </c>
      <c r="L37" s="9">
        <v>2024</v>
      </c>
      <c r="M37" s="8" t="s">
        <v>294</v>
      </c>
      <c r="N37" s="8" t="s">
        <v>78</v>
      </c>
      <c r="O37" s="8" t="s">
        <v>216</v>
      </c>
      <c r="P37" s="6" t="s">
        <v>80</v>
      </c>
      <c r="Q37" s="8" t="s">
        <v>44</v>
      </c>
      <c r="R37" s="10" t="s">
        <v>295</v>
      </c>
      <c r="S37" s="11"/>
      <c r="T37" s="6"/>
      <c r="U37" s="27" t="str">
        <f>HYPERLINK("https://media.infra-m.ru/1938/1938073/cover/1938073.jpg", "Обложка")</f>
        <v>Обложка</v>
      </c>
      <c r="V37" s="27" t="str">
        <f>HYPERLINK("https://znanium.ru/catalog/product/1938073", "Ознакомиться")</f>
        <v>Ознакомиться</v>
      </c>
      <c r="W37" s="8" t="s">
        <v>296</v>
      </c>
      <c r="X37" s="6"/>
      <c r="Y37" s="6"/>
      <c r="Z37" s="6"/>
      <c r="AA37" s="6" t="s">
        <v>100</v>
      </c>
    </row>
    <row r="38" spans="1:27" s="4" customFormat="1" ht="51.95" customHeight="1">
      <c r="A38" s="5">
        <v>0</v>
      </c>
      <c r="B38" s="6" t="s">
        <v>297</v>
      </c>
      <c r="C38" s="7">
        <v>948</v>
      </c>
      <c r="D38" s="8" t="s">
        <v>298</v>
      </c>
      <c r="E38" s="8" t="s">
        <v>299</v>
      </c>
      <c r="F38" s="8" t="s">
        <v>300</v>
      </c>
      <c r="G38" s="6" t="s">
        <v>52</v>
      </c>
      <c r="H38" s="6" t="s">
        <v>223</v>
      </c>
      <c r="I38" s="8"/>
      <c r="J38" s="9">
        <v>1</v>
      </c>
      <c r="K38" s="9">
        <v>168</v>
      </c>
      <c r="L38" s="9">
        <v>2023</v>
      </c>
      <c r="M38" s="8" t="s">
        <v>301</v>
      </c>
      <c r="N38" s="8" t="s">
        <v>78</v>
      </c>
      <c r="O38" s="8" t="s">
        <v>216</v>
      </c>
      <c r="P38" s="6" t="s">
        <v>80</v>
      </c>
      <c r="Q38" s="8" t="s">
        <v>44</v>
      </c>
      <c r="R38" s="10" t="s">
        <v>226</v>
      </c>
      <c r="S38" s="11"/>
      <c r="T38" s="6"/>
      <c r="U38" s="27" t="str">
        <f>HYPERLINK("https://media.infra-m.ru/1984/1984028/cover/1984028.jpg", "Обложка")</f>
        <v>Обложка</v>
      </c>
      <c r="V38" s="27" t="str">
        <f>HYPERLINK("https://znanium.ru/catalog/product/1984028", "Ознакомиться")</f>
        <v>Ознакомиться</v>
      </c>
      <c r="W38" s="8" t="s">
        <v>302</v>
      </c>
      <c r="X38" s="6"/>
      <c r="Y38" s="6"/>
      <c r="Z38" s="6"/>
      <c r="AA38" s="6" t="s">
        <v>257</v>
      </c>
    </row>
    <row r="39" spans="1:27" s="4" customFormat="1" ht="51.95" customHeight="1">
      <c r="A39" s="5">
        <v>0</v>
      </c>
      <c r="B39" s="6" t="s">
        <v>303</v>
      </c>
      <c r="C39" s="13">
        <v>1107.5999999999999</v>
      </c>
      <c r="D39" s="8" t="s">
        <v>304</v>
      </c>
      <c r="E39" s="8" t="s">
        <v>305</v>
      </c>
      <c r="F39" s="8" t="s">
        <v>306</v>
      </c>
      <c r="G39" s="6" t="s">
        <v>37</v>
      </c>
      <c r="H39" s="6" t="s">
        <v>38</v>
      </c>
      <c r="I39" s="8" t="s">
        <v>307</v>
      </c>
      <c r="J39" s="9">
        <v>1</v>
      </c>
      <c r="K39" s="9">
        <v>254</v>
      </c>
      <c r="L39" s="9">
        <v>2024</v>
      </c>
      <c r="M39" s="8" t="s">
        <v>308</v>
      </c>
      <c r="N39" s="8" t="s">
        <v>78</v>
      </c>
      <c r="O39" s="8" t="s">
        <v>79</v>
      </c>
      <c r="P39" s="6" t="s">
        <v>80</v>
      </c>
      <c r="Q39" s="8" t="s">
        <v>44</v>
      </c>
      <c r="R39" s="10" t="s">
        <v>309</v>
      </c>
      <c r="S39" s="11"/>
      <c r="T39" s="6"/>
      <c r="U39" s="27" t="str">
        <f>HYPERLINK("https://media.infra-m.ru/2170/2170875/cover/2170875.jpg", "Обложка")</f>
        <v>Обложка</v>
      </c>
      <c r="V39" s="27" t="str">
        <f>HYPERLINK("https://znanium.ru/catalog/product/2170875", "Ознакомиться")</f>
        <v>Ознакомиться</v>
      </c>
      <c r="W39" s="8" t="s">
        <v>46</v>
      </c>
      <c r="X39" s="6"/>
      <c r="Y39" s="6"/>
      <c r="Z39" s="6"/>
      <c r="AA39" s="6" t="s">
        <v>310</v>
      </c>
    </row>
    <row r="40" spans="1:27" s="4" customFormat="1" ht="51.95" customHeight="1">
      <c r="A40" s="5">
        <v>0</v>
      </c>
      <c r="B40" s="6" t="s">
        <v>311</v>
      </c>
      <c r="C40" s="7">
        <v>873.6</v>
      </c>
      <c r="D40" s="8" t="s">
        <v>312</v>
      </c>
      <c r="E40" s="8" t="s">
        <v>313</v>
      </c>
      <c r="F40" s="8" t="s">
        <v>314</v>
      </c>
      <c r="G40" s="6" t="s">
        <v>37</v>
      </c>
      <c r="H40" s="6" t="s">
        <v>38</v>
      </c>
      <c r="I40" s="8" t="s">
        <v>96</v>
      </c>
      <c r="J40" s="9">
        <v>1</v>
      </c>
      <c r="K40" s="9">
        <v>206</v>
      </c>
      <c r="L40" s="9">
        <v>2025</v>
      </c>
      <c r="M40" s="8" t="s">
        <v>315</v>
      </c>
      <c r="N40" s="8" t="s">
        <v>316</v>
      </c>
      <c r="O40" s="8" t="s">
        <v>317</v>
      </c>
      <c r="P40" s="6" t="s">
        <v>80</v>
      </c>
      <c r="Q40" s="8" t="s">
        <v>318</v>
      </c>
      <c r="R40" s="10" t="s">
        <v>319</v>
      </c>
      <c r="S40" s="11"/>
      <c r="T40" s="6"/>
      <c r="U40" s="27" t="str">
        <f>HYPERLINK("https://media.infra-m.ru/2163/2163037/cover/2163037.jpg", "Обложка")</f>
        <v>Обложка</v>
      </c>
      <c r="V40" s="27" t="str">
        <f>HYPERLINK("https://znanium.ru/catalog/product/2161357", "Ознакомиться")</f>
        <v>Ознакомиться</v>
      </c>
      <c r="W40" s="8" t="s">
        <v>320</v>
      </c>
      <c r="X40" s="6"/>
      <c r="Y40" s="6"/>
      <c r="Z40" s="6"/>
      <c r="AA40" s="6" t="s">
        <v>111</v>
      </c>
    </row>
    <row r="41" spans="1:27" s="4" customFormat="1" ht="51.95" customHeight="1">
      <c r="A41" s="5">
        <v>0</v>
      </c>
      <c r="B41" s="6" t="s">
        <v>321</v>
      </c>
      <c r="C41" s="7">
        <v>840</v>
      </c>
      <c r="D41" s="8" t="s">
        <v>322</v>
      </c>
      <c r="E41" s="8" t="s">
        <v>323</v>
      </c>
      <c r="F41" s="8" t="s">
        <v>324</v>
      </c>
      <c r="G41" s="6" t="s">
        <v>37</v>
      </c>
      <c r="H41" s="6" t="s">
        <v>38</v>
      </c>
      <c r="I41" s="8" t="s">
        <v>307</v>
      </c>
      <c r="J41" s="9">
        <v>1</v>
      </c>
      <c r="K41" s="9">
        <v>224</v>
      </c>
      <c r="L41" s="9">
        <v>2023</v>
      </c>
      <c r="M41" s="8" t="s">
        <v>325</v>
      </c>
      <c r="N41" s="8" t="s">
        <v>78</v>
      </c>
      <c r="O41" s="8" t="s">
        <v>146</v>
      </c>
      <c r="P41" s="6" t="s">
        <v>80</v>
      </c>
      <c r="Q41" s="8" t="s">
        <v>44</v>
      </c>
      <c r="R41" s="10" t="s">
        <v>326</v>
      </c>
      <c r="S41" s="11"/>
      <c r="T41" s="6"/>
      <c r="U41" s="27" t="str">
        <f>HYPERLINK("https://media.infra-m.ru/1974/1974319/cover/1974319.jpg", "Обложка")</f>
        <v>Обложка</v>
      </c>
      <c r="V41" s="27" t="str">
        <f>HYPERLINK("https://znanium.ru/catalog/product/1974319", "Ознакомиться")</f>
        <v>Ознакомиться</v>
      </c>
      <c r="W41" s="8" t="s">
        <v>46</v>
      </c>
      <c r="X41" s="6"/>
      <c r="Y41" s="6"/>
      <c r="Z41" s="6"/>
      <c r="AA41" s="6" t="s">
        <v>327</v>
      </c>
    </row>
    <row r="42" spans="1:27" s="4" customFormat="1" ht="51.95" customHeight="1">
      <c r="A42" s="5">
        <v>0</v>
      </c>
      <c r="B42" s="6" t="s">
        <v>328</v>
      </c>
      <c r="C42" s="7">
        <v>712.8</v>
      </c>
      <c r="D42" s="8" t="s">
        <v>329</v>
      </c>
      <c r="E42" s="8" t="s">
        <v>330</v>
      </c>
      <c r="F42" s="8" t="s">
        <v>331</v>
      </c>
      <c r="G42" s="6" t="s">
        <v>37</v>
      </c>
      <c r="H42" s="6" t="s">
        <v>38</v>
      </c>
      <c r="I42" s="8"/>
      <c r="J42" s="9">
        <v>1</v>
      </c>
      <c r="K42" s="9">
        <v>128</v>
      </c>
      <c r="L42" s="9">
        <v>2024</v>
      </c>
      <c r="M42" s="8" t="s">
        <v>332</v>
      </c>
      <c r="N42" s="8" t="s">
        <v>78</v>
      </c>
      <c r="O42" s="8" t="s">
        <v>79</v>
      </c>
      <c r="P42" s="6" t="s">
        <v>57</v>
      </c>
      <c r="Q42" s="8" t="s">
        <v>44</v>
      </c>
      <c r="R42" s="10" t="s">
        <v>226</v>
      </c>
      <c r="S42" s="11"/>
      <c r="T42" s="6"/>
      <c r="U42" s="27" t="str">
        <f>HYPERLINK("https://media.infra-m.ru/2118/2118736/cover/2118736.jpg", "Обложка")</f>
        <v>Обложка</v>
      </c>
      <c r="V42" s="27" t="str">
        <f>HYPERLINK("https://znanium.ru/catalog/product/2083362", "Ознакомиться")</f>
        <v>Ознакомиться</v>
      </c>
      <c r="W42" s="8" t="s">
        <v>333</v>
      </c>
      <c r="X42" s="6"/>
      <c r="Y42" s="6"/>
      <c r="Z42" s="6"/>
      <c r="AA42" s="6" t="s">
        <v>289</v>
      </c>
    </row>
    <row r="43" spans="1:27" s="4" customFormat="1" ht="42" customHeight="1">
      <c r="A43" s="5">
        <v>0</v>
      </c>
      <c r="B43" s="6" t="s">
        <v>334</v>
      </c>
      <c r="C43" s="13">
        <v>3616.8</v>
      </c>
      <c r="D43" s="8" t="s">
        <v>335</v>
      </c>
      <c r="E43" s="8" t="s">
        <v>336</v>
      </c>
      <c r="F43" s="8" t="s">
        <v>337</v>
      </c>
      <c r="G43" s="6" t="s">
        <v>66</v>
      </c>
      <c r="H43" s="6" t="s">
        <v>38</v>
      </c>
      <c r="I43" s="8"/>
      <c r="J43" s="9">
        <v>1</v>
      </c>
      <c r="K43" s="9">
        <v>726</v>
      </c>
      <c r="L43" s="9">
        <v>2021</v>
      </c>
      <c r="M43" s="8" t="s">
        <v>338</v>
      </c>
      <c r="N43" s="8" t="s">
        <v>41</v>
      </c>
      <c r="O43" s="8" t="s">
        <v>42</v>
      </c>
      <c r="P43" s="6" t="s">
        <v>339</v>
      </c>
      <c r="Q43" s="8" t="s">
        <v>44</v>
      </c>
      <c r="R43" s="10" t="s">
        <v>340</v>
      </c>
      <c r="S43" s="11"/>
      <c r="T43" s="6"/>
      <c r="U43" s="27" t="str">
        <f>HYPERLINK("https://media.infra-m.ru/2101/2101609/cover/2101609.jpg", "Обложка")</f>
        <v>Обложка</v>
      </c>
      <c r="V43" s="27" t="str">
        <f>HYPERLINK("https://znanium.ru/catalog/product/2030819", "Ознакомиться")</f>
        <v>Ознакомиться</v>
      </c>
      <c r="W43" s="8" t="s">
        <v>341</v>
      </c>
      <c r="X43" s="6"/>
      <c r="Y43" s="6"/>
      <c r="Z43" s="6"/>
      <c r="AA43" s="6" t="s">
        <v>149</v>
      </c>
    </row>
    <row r="44" spans="1:27" s="4" customFormat="1" ht="44.1" customHeight="1">
      <c r="A44" s="5">
        <v>0</v>
      </c>
      <c r="B44" s="6" t="s">
        <v>342</v>
      </c>
      <c r="C44" s="13">
        <v>1428</v>
      </c>
      <c r="D44" s="8" t="s">
        <v>343</v>
      </c>
      <c r="E44" s="8" t="s">
        <v>344</v>
      </c>
      <c r="F44" s="8" t="s">
        <v>261</v>
      </c>
      <c r="G44" s="6" t="s">
        <v>52</v>
      </c>
      <c r="H44" s="6" t="s">
        <v>38</v>
      </c>
      <c r="I44" s="8" t="s">
        <v>96</v>
      </c>
      <c r="J44" s="9">
        <v>1</v>
      </c>
      <c r="K44" s="9">
        <v>257</v>
      </c>
      <c r="L44" s="9">
        <v>2023</v>
      </c>
      <c r="M44" s="8" t="s">
        <v>345</v>
      </c>
      <c r="N44" s="8" t="s">
        <v>41</v>
      </c>
      <c r="O44" s="8" t="s">
        <v>42</v>
      </c>
      <c r="P44" s="6" t="s">
        <v>80</v>
      </c>
      <c r="Q44" s="8" t="s">
        <v>44</v>
      </c>
      <c r="R44" s="10" t="s">
        <v>346</v>
      </c>
      <c r="S44" s="11"/>
      <c r="T44" s="6"/>
      <c r="U44" s="27" t="str">
        <f>HYPERLINK("https://media.infra-m.ru/1898/1898771/cover/1898771.jpg", "Обложка")</f>
        <v>Обложка</v>
      </c>
      <c r="V44" s="27" t="str">
        <f>HYPERLINK("https://znanium.ru/catalog/product/1898771", "Ознакомиться")</f>
        <v>Ознакомиться</v>
      </c>
      <c r="W44" s="8" t="s">
        <v>263</v>
      </c>
      <c r="X44" s="6"/>
      <c r="Y44" s="6"/>
      <c r="Z44" s="6"/>
      <c r="AA44" s="6" t="s">
        <v>289</v>
      </c>
    </row>
    <row r="45" spans="1:27" s="4" customFormat="1" ht="51.95" customHeight="1">
      <c r="A45" s="5">
        <v>0</v>
      </c>
      <c r="B45" s="6" t="s">
        <v>347</v>
      </c>
      <c r="C45" s="13">
        <v>3512.4</v>
      </c>
      <c r="D45" s="8" t="s">
        <v>348</v>
      </c>
      <c r="E45" s="8" t="s">
        <v>349</v>
      </c>
      <c r="F45" s="8" t="s">
        <v>350</v>
      </c>
      <c r="G45" s="6" t="s">
        <v>66</v>
      </c>
      <c r="H45" s="6" t="s">
        <v>38</v>
      </c>
      <c r="I45" s="8" t="s">
        <v>39</v>
      </c>
      <c r="J45" s="9">
        <v>1</v>
      </c>
      <c r="K45" s="9">
        <v>607</v>
      </c>
      <c r="L45" s="9">
        <v>2025</v>
      </c>
      <c r="M45" s="8" t="s">
        <v>351</v>
      </c>
      <c r="N45" s="8" t="s">
        <v>55</v>
      </c>
      <c r="O45" s="8" t="s">
        <v>155</v>
      </c>
      <c r="P45" s="6" t="s">
        <v>57</v>
      </c>
      <c r="Q45" s="8" t="s">
        <v>44</v>
      </c>
      <c r="R45" s="10" t="s">
        <v>352</v>
      </c>
      <c r="S45" s="11"/>
      <c r="T45" s="6"/>
      <c r="U45" s="27" t="str">
        <f>HYPERLINK("https://media.infra-m.ru/2161/2161851/cover/2161851.jpg", "Обложка")</f>
        <v>Обложка</v>
      </c>
      <c r="V45" s="27" t="str">
        <f>HYPERLINK("https://znanium.ru/catalog/product/1858586", "Ознакомиться")</f>
        <v>Ознакомиться</v>
      </c>
      <c r="W45" s="8" t="s">
        <v>353</v>
      </c>
      <c r="X45" s="6"/>
      <c r="Y45" s="6"/>
      <c r="Z45" s="6"/>
      <c r="AA45" s="6" t="s">
        <v>354</v>
      </c>
    </row>
    <row r="46" spans="1:27" s="4" customFormat="1" ht="51.95" customHeight="1">
      <c r="A46" s="5">
        <v>0</v>
      </c>
      <c r="B46" s="6" t="s">
        <v>355</v>
      </c>
      <c r="C46" s="13">
        <v>2513.9</v>
      </c>
      <c r="D46" s="8" t="s">
        <v>356</v>
      </c>
      <c r="E46" s="8" t="s">
        <v>357</v>
      </c>
      <c r="F46" s="8" t="s">
        <v>358</v>
      </c>
      <c r="G46" s="6" t="s">
        <v>66</v>
      </c>
      <c r="H46" s="6" t="s">
        <v>67</v>
      </c>
      <c r="I46" s="8" t="s">
        <v>191</v>
      </c>
      <c r="J46" s="9">
        <v>1</v>
      </c>
      <c r="K46" s="9">
        <v>608</v>
      </c>
      <c r="L46" s="9">
        <v>2020</v>
      </c>
      <c r="M46" s="8" t="s">
        <v>359</v>
      </c>
      <c r="N46" s="8" t="s">
        <v>55</v>
      </c>
      <c r="O46" s="8" t="s">
        <v>155</v>
      </c>
      <c r="P46" s="6" t="s">
        <v>43</v>
      </c>
      <c r="Q46" s="8" t="s">
        <v>44</v>
      </c>
      <c r="R46" s="10" t="s">
        <v>352</v>
      </c>
      <c r="S46" s="11"/>
      <c r="T46" s="6"/>
      <c r="U46" s="27" t="str">
        <f>HYPERLINK("https://media.infra-m.ru/1052/1052196/cover/1052196.jpg", "Обложка")</f>
        <v>Обложка</v>
      </c>
      <c r="V46" s="27" t="str">
        <f>HYPERLINK("https://znanium.ru/catalog/product/1858586", "Ознакомиться")</f>
        <v>Ознакомиться</v>
      </c>
      <c r="W46" s="8" t="s">
        <v>353</v>
      </c>
      <c r="X46" s="6"/>
      <c r="Y46" s="6"/>
      <c r="Z46" s="6"/>
      <c r="AA46" s="6" t="s">
        <v>111</v>
      </c>
    </row>
    <row r="47" spans="1:27" s="4" customFormat="1" ht="51.95" customHeight="1">
      <c r="A47" s="5">
        <v>0</v>
      </c>
      <c r="B47" s="6" t="s">
        <v>360</v>
      </c>
      <c r="C47" s="7">
        <v>972</v>
      </c>
      <c r="D47" s="8" t="s">
        <v>361</v>
      </c>
      <c r="E47" s="8" t="s">
        <v>362</v>
      </c>
      <c r="F47" s="8" t="s">
        <v>363</v>
      </c>
      <c r="G47" s="6" t="s">
        <v>37</v>
      </c>
      <c r="H47" s="6" t="s">
        <v>38</v>
      </c>
      <c r="I47" s="8" t="s">
        <v>307</v>
      </c>
      <c r="J47" s="9">
        <v>1</v>
      </c>
      <c r="K47" s="9">
        <v>176</v>
      </c>
      <c r="L47" s="9">
        <v>2024</v>
      </c>
      <c r="M47" s="8" t="s">
        <v>364</v>
      </c>
      <c r="N47" s="8" t="s">
        <v>78</v>
      </c>
      <c r="O47" s="8" t="s">
        <v>365</v>
      </c>
      <c r="P47" s="6" t="s">
        <v>80</v>
      </c>
      <c r="Q47" s="8" t="s">
        <v>44</v>
      </c>
      <c r="R47" s="10" t="s">
        <v>366</v>
      </c>
      <c r="S47" s="11"/>
      <c r="T47" s="6"/>
      <c r="U47" s="27" t="str">
        <f>HYPERLINK("https://media.infra-m.ru/2106/2106645/cover/2106645.jpg", "Обложка")</f>
        <v>Обложка</v>
      </c>
      <c r="V47" s="27" t="str">
        <f>HYPERLINK("https://znanium.ru/catalog/product/2106645", "Ознакомиться")</f>
        <v>Ознакомиться</v>
      </c>
      <c r="W47" s="8" t="s">
        <v>367</v>
      </c>
      <c r="X47" s="6"/>
      <c r="Y47" s="6"/>
      <c r="Z47" s="6"/>
      <c r="AA47" s="6" t="s">
        <v>368</v>
      </c>
    </row>
    <row r="48" spans="1:27" s="4" customFormat="1" ht="44.1" customHeight="1">
      <c r="A48" s="5">
        <v>0</v>
      </c>
      <c r="B48" s="6" t="s">
        <v>369</v>
      </c>
      <c r="C48" s="13">
        <v>2616</v>
      </c>
      <c r="D48" s="8" t="s">
        <v>370</v>
      </c>
      <c r="E48" s="8" t="s">
        <v>371</v>
      </c>
      <c r="F48" s="8" t="s">
        <v>372</v>
      </c>
      <c r="G48" s="6" t="s">
        <v>66</v>
      </c>
      <c r="H48" s="6" t="s">
        <v>38</v>
      </c>
      <c r="I48" s="8" t="s">
        <v>39</v>
      </c>
      <c r="J48" s="9">
        <v>1</v>
      </c>
      <c r="K48" s="9">
        <v>474</v>
      </c>
      <c r="L48" s="9">
        <v>2024</v>
      </c>
      <c r="M48" s="8" t="s">
        <v>373</v>
      </c>
      <c r="N48" s="8" t="s">
        <v>78</v>
      </c>
      <c r="O48" s="8" t="s">
        <v>365</v>
      </c>
      <c r="P48" s="6" t="s">
        <v>43</v>
      </c>
      <c r="Q48" s="8" t="s">
        <v>58</v>
      </c>
      <c r="R48" s="10" t="s">
        <v>374</v>
      </c>
      <c r="S48" s="11"/>
      <c r="T48" s="6"/>
      <c r="U48" s="27" t="str">
        <f>HYPERLINK("https://media.infra-m.ru/2106/2106649/cover/2106649.jpg", "Обложка")</f>
        <v>Обложка</v>
      </c>
      <c r="V48" s="27" t="str">
        <f>HYPERLINK("https://znanium.ru/catalog/product/2106649", "Ознакомиться")</f>
        <v>Ознакомиться</v>
      </c>
      <c r="W48" s="8" t="s">
        <v>375</v>
      </c>
      <c r="X48" s="6"/>
      <c r="Y48" s="6"/>
      <c r="Z48" s="6"/>
      <c r="AA48" s="6" t="s">
        <v>100</v>
      </c>
    </row>
    <row r="49" spans="1:27" s="4" customFormat="1" ht="44.1" customHeight="1">
      <c r="A49" s="5">
        <v>0</v>
      </c>
      <c r="B49" s="6" t="s">
        <v>376</v>
      </c>
      <c r="C49" s="7">
        <v>501.6</v>
      </c>
      <c r="D49" s="8" t="s">
        <v>377</v>
      </c>
      <c r="E49" s="8" t="s">
        <v>378</v>
      </c>
      <c r="F49" s="8" t="s">
        <v>36</v>
      </c>
      <c r="G49" s="6" t="s">
        <v>37</v>
      </c>
      <c r="H49" s="6" t="s">
        <v>38</v>
      </c>
      <c r="I49" s="8"/>
      <c r="J49" s="9">
        <v>1</v>
      </c>
      <c r="K49" s="9">
        <v>112</v>
      </c>
      <c r="L49" s="9">
        <v>2024</v>
      </c>
      <c r="M49" s="8" t="s">
        <v>379</v>
      </c>
      <c r="N49" s="8" t="s">
        <v>41</v>
      </c>
      <c r="O49" s="8" t="s">
        <v>42</v>
      </c>
      <c r="P49" s="6" t="s">
        <v>43</v>
      </c>
      <c r="Q49" s="8" t="s">
        <v>380</v>
      </c>
      <c r="R49" s="10" t="s">
        <v>381</v>
      </c>
      <c r="S49" s="11"/>
      <c r="T49" s="6"/>
      <c r="U49" s="27" t="str">
        <f>HYPERLINK("https://media.infra-m.ru/2118/2118163/cover/2118163.jpg", "Обложка")</f>
        <v>Обложка</v>
      </c>
      <c r="V49" s="27" t="str">
        <f>HYPERLINK("https://znanium.ru/catalog/product/1048334", "Ознакомиться")</f>
        <v>Ознакомиться</v>
      </c>
      <c r="W49" s="8" t="s">
        <v>46</v>
      </c>
      <c r="X49" s="6"/>
      <c r="Y49" s="6"/>
      <c r="Z49" s="6"/>
      <c r="AA49" s="6" t="s">
        <v>382</v>
      </c>
    </row>
    <row r="50" spans="1:27" s="4" customFormat="1" ht="51.95" customHeight="1">
      <c r="A50" s="5">
        <v>0</v>
      </c>
      <c r="B50" s="6" t="s">
        <v>383</v>
      </c>
      <c r="C50" s="13">
        <v>1312.8</v>
      </c>
      <c r="D50" s="8" t="s">
        <v>384</v>
      </c>
      <c r="E50" s="8" t="s">
        <v>385</v>
      </c>
      <c r="F50" s="8" t="s">
        <v>386</v>
      </c>
      <c r="G50" s="6" t="s">
        <v>66</v>
      </c>
      <c r="H50" s="6" t="s">
        <v>178</v>
      </c>
      <c r="I50" s="8"/>
      <c r="J50" s="9">
        <v>1</v>
      </c>
      <c r="K50" s="9">
        <v>216</v>
      </c>
      <c r="L50" s="9">
        <v>2025</v>
      </c>
      <c r="M50" s="8" t="s">
        <v>387</v>
      </c>
      <c r="N50" s="8" t="s">
        <v>78</v>
      </c>
      <c r="O50" s="8" t="s">
        <v>388</v>
      </c>
      <c r="P50" s="6" t="s">
        <v>108</v>
      </c>
      <c r="Q50" s="8" t="s">
        <v>44</v>
      </c>
      <c r="R50" s="10" t="s">
        <v>389</v>
      </c>
      <c r="S50" s="11"/>
      <c r="T50" s="6"/>
      <c r="U50" s="27" t="str">
        <f>HYPERLINK("https://media.infra-m.ru/2163/2163374/cover/2163374.jpg", "Обложка")</f>
        <v>Обложка</v>
      </c>
      <c r="V50" s="27" t="str">
        <f>HYPERLINK("https://znanium.ru/catalog/product/1851659", "Ознакомиться")</f>
        <v>Ознакомиться</v>
      </c>
      <c r="W50" s="8" t="s">
        <v>390</v>
      </c>
      <c r="X50" s="6"/>
      <c r="Y50" s="6"/>
      <c r="Z50" s="6"/>
      <c r="AA50" s="6" t="s">
        <v>61</v>
      </c>
    </row>
    <row r="51" spans="1:27" s="4" customFormat="1" ht="44.1" customHeight="1">
      <c r="A51" s="5">
        <v>0</v>
      </c>
      <c r="B51" s="6" t="s">
        <v>391</v>
      </c>
      <c r="C51" s="13">
        <v>1620</v>
      </c>
      <c r="D51" s="8" t="s">
        <v>392</v>
      </c>
      <c r="E51" s="8" t="s">
        <v>393</v>
      </c>
      <c r="F51" s="8" t="s">
        <v>394</v>
      </c>
      <c r="G51" s="6" t="s">
        <v>52</v>
      </c>
      <c r="H51" s="6" t="s">
        <v>38</v>
      </c>
      <c r="I51" s="8" t="s">
        <v>96</v>
      </c>
      <c r="J51" s="9">
        <v>1</v>
      </c>
      <c r="K51" s="9">
        <v>300</v>
      </c>
      <c r="L51" s="9">
        <v>2023</v>
      </c>
      <c r="M51" s="8" t="s">
        <v>395</v>
      </c>
      <c r="N51" s="8" t="s">
        <v>78</v>
      </c>
      <c r="O51" s="8" t="s">
        <v>365</v>
      </c>
      <c r="P51" s="6" t="s">
        <v>108</v>
      </c>
      <c r="Q51" s="8" t="s">
        <v>44</v>
      </c>
      <c r="R51" s="10" t="s">
        <v>396</v>
      </c>
      <c r="S51" s="11"/>
      <c r="T51" s="6"/>
      <c r="U51" s="27" t="str">
        <f>HYPERLINK("https://media.infra-m.ru/1904/1904568/cover/1904568.jpg", "Обложка")</f>
        <v>Обложка</v>
      </c>
      <c r="V51" s="27" t="str">
        <f>HYPERLINK("https://znanium.ru/catalog/product/1904568", "Ознакомиться")</f>
        <v>Ознакомиться</v>
      </c>
      <c r="W51" s="8" t="s">
        <v>397</v>
      </c>
      <c r="X51" s="6"/>
      <c r="Y51" s="6"/>
      <c r="Z51" s="6"/>
      <c r="AA51" s="6" t="s">
        <v>398</v>
      </c>
    </row>
    <row r="52" spans="1:27" s="4" customFormat="1" ht="51.95" customHeight="1">
      <c r="A52" s="5">
        <v>0</v>
      </c>
      <c r="B52" s="6" t="s">
        <v>399</v>
      </c>
      <c r="C52" s="13">
        <v>1116</v>
      </c>
      <c r="D52" s="8" t="s">
        <v>400</v>
      </c>
      <c r="E52" s="8" t="s">
        <v>401</v>
      </c>
      <c r="F52" s="8" t="s">
        <v>402</v>
      </c>
      <c r="G52" s="6" t="s">
        <v>66</v>
      </c>
      <c r="H52" s="6" t="s">
        <v>38</v>
      </c>
      <c r="I52" s="8" t="s">
        <v>96</v>
      </c>
      <c r="J52" s="9">
        <v>1</v>
      </c>
      <c r="K52" s="9">
        <v>178</v>
      </c>
      <c r="L52" s="9">
        <v>2025</v>
      </c>
      <c r="M52" s="8" t="s">
        <v>403</v>
      </c>
      <c r="N52" s="8" t="s">
        <v>127</v>
      </c>
      <c r="O52" s="8" t="s">
        <v>181</v>
      </c>
      <c r="P52" s="6" t="s">
        <v>80</v>
      </c>
      <c r="Q52" s="8" t="s">
        <v>58</v>
      </c>
      <c r="R52" s="10" t="s">
        <v>404</v>
      </c>
      <c r="S52" s="11"/>
      <c r="T52" s="6"/>
      <c r="U52" s="27" t="str">
        <f>HYPERLINK("https://media.infra-m.ru/2151/2151101/cover/2151101.jpg", "Обложка")</f>
        <v>Обложка</v>
      </c>
      <c r="V52" s="27" t="str">
        <f>HYPERLINK("https://znanium.ru/catalog/product/2151101", "Ознакомиться")</f>
        <v>Ознакомиться</v>
      </c>
      <c r="W52" s="8" t="s">
        <v>405</v>
      </c>
      <c r="X52" s="6" t="s">
        <v>406</v>
      </c>
      <c r="Y52" s="6"/>
      <c r="Z52" s="6"/>
      <c r="AA52" s="6" t="s">
        <v>407</v>
      </c>
    </row>
    <row r="53" spans="1:27" s="4" customFormat="1" ht="42" customHeight="1">
      <c r="A53" s="5">
        <v>0</v>
      </c>
      <c r="B53" s="6" t="s">
        <v>408</v>
      </c>
      <c r="C53" s="7">
        <v>564</v>
      </c>
      <c r="D53" s="8" t="s">
        <v>409</v>
      </c>
      <c r="E53" s="8" t="s">
        <v>410</v>
      </c>
      <c r="F53" s="8" t="s">
        <v>411</v>
      </c>
      <c r="G53" s="6" t="s">
        <v>37</v>
      </c>
      <c r="H53" s="6" t="s">
        <v>38</v>
      </c>
      <c r="I53" s="8" t="s">
        <v>412</v>
      </c>
      <c r="J53" s="9">
        <v>1</v>
      </c>
      <c r="K53" s="9">
        <v>77</v>
      </c>
      <c r="L53" s="9">
        <v>2022</v>
      </c>
      <c r="M53" s="8" t="s">
        <v>413</v>
      </c>
      <c r="N53" s="8" t="s">
        <v>55</v>
      </c>
      <c r="O53" s="8" t="s">
        <v>155</v>
      </c>
      <c r="P53" s="6" t="s">
        <v>43</v>
      </c>
      <c r="Q53" s="8" t="s">
        <v>118</v>
      </c>
      <c r="R53" s="10" t="s">
        <v>414</v>
      </c>
      <c r="S53" s="11"/>
      <c r="T53" s="6"/>
      <c r="U53" s="27" t="str">
        <f>HYPERLINK("https://media.infra-m.ru/1946/1946191/cover/1946191.jpg", "Обложка")</f>
        <v>Обложка</v>
      </c>
      <c r="V53" s="27" t="str">
        <f>HYPERLINK("https://znanium.ru/catalog/product/1922279", "Ознакомиться")</f>
        <v>Ознакомиться</v>
      </c>
      <c r="W53" s="8" t="s">
        <v>415</v>
      </c>
      <c r="X53" s="6"/>
      <c r="Y53" s="6"/>
      <c r="Z53" s="6"/>
      <c r="AA53" s="6" t="s">
        <v>91</v>
      </c>
    </row>
    <row r="54" spans="1:27" s="4" customFormat="1" ht="51.95" customHeight="1">
      <c r="A54" s="5">
        <v>0</v>
      </c>
      <c r="B54" s="6" t="s">
        <v>416</v>
      </c>
      <c r="C54" s="13">
        <v>3292.8</v>
      </c>
      <c r="D54" s="8" t="s">
        <v>417</v>
      </c>
      <c r="E54" s="8" t="s">
        <v>418</v>
      </c>
      <c r="F54" s="8" t="s">
        <v>419</v>
      </c>
      <c r="G54" s="6" t="s">
        <v>66</v>
      </c>
      <c r="H54" s="6" t="s">
        <v>420</v>
      </c>
      <c r="I54" s="8"/>
      <c r="J54" s="9">
        <v>1</v>
      </c>
      <c r="K54" s="9">
        <v>882</v>
      </c>
      <c r="L54" s="9">
        <v>2025</v>
      </c>
      <c r="M54" s="8" t="s">
        <v>421</v>
      </c>
      <c r="N54" s="8" t="s">
        <v>78</v>
      </c>
      <c r="O54" s="8" t="s">
        <v>146</v>
      </c>
      <c r="P54" s="6" t="s">
        <v>339</v>
      </c>
      <c r="Q54" s="8" t="s">
        <v>58</v>
      </c>
      <c r="R54" s="10" t="s">
        <v>422</v>
      </c>
      <c r="S54" s="11"/>
      <c r="T54" s="6"/>
      <c r="U54" s="27" t="str">
        <f>HYPERLINK("https://media.infra-m.ru/2163/2163378/cover/2163378.jpg", "Обложка")</f>
        <v>Обложка</v>
      </c>
      <c r="V54" s="27" t="str">
        <f>HYPERLINK("https://znanium.ru/catalog/product/1059305", "Ознакомиться")</f>
        <v>Ознакомиться</v>
      </c>
      <c r="W54" s="8" t="s">
        <v>423</v>
      </c>
      <c r="X54" s="6"/>
      <c r="Y54" s="6"/>
      <c r="Z54" s="6"/>
      <c r="AA54" s="6" t="s">
        <v>424</v>
      </c>
    </row>
    <row r="55" spans="1:27" s="4" customFormat="1" ht="33" customHeight="1">
      <c r="A55" s="5">
        <v>0</v>
      </c>
      <c r="B55" s="6" t="s">
        <v>425</v>
      </c>
      <c r="C55" s="13">
        <v>3960</v>
      </c>
      <c r="D55" s="8" t="s">
        <v>426</v>
      </c>
      <c r="E55" s="8" t="s">
        <v>427</v>
      </c>
      <c r="F55" s="8" t="s">
        <v>428</v>
      </c>
      <c r="G55" s="6" t="s">
        <v>429</v>
      </c>
      <c r="H55" s="6" t="s">
        <v>339</v>
      </c>
      <c r="I55" s="8"/>
      <c r="J55" s="9">
        <v>2</v>
      </c>
      <c r="K55" s="9">
        <v>960</v>
      </c>
      <c r="L55" s="9">
        <v>2006</v>
      </c>
      <c r="M55" s="8" t="s">
        <v>430</v>
      </c>
      <c r="N55" s="8" t="s">
        <v>431</v>
      </c>
      <c r="O55" s="8" t="s">
        <v>432</v>
      </c>
      <c r="P55" s="6" t="s">
        <v>339</v>
      </c>
      <c r="Q55" s="8" t="s">
        <v>380</v>
      </c>
      <c r="R55" s="10"/>
      <c r="S55" s="11"/>
      <c r="T55" s="6"/>
      <c r="U55" s="12"/>
      <c r="V55" s="12"/>
      <c r="W55" s="8" t="s">
        <v>433</v>
      </c>
      <c r="X55" s="6"/>
      <c r="Y55" s="6"/>
      <c r="Z55" s="6"/>
      <c r="AA55" s="6" t="s">
        <v>434</v>
      </c>
    </row>
    <row r="56" spans="1:27" s="4" customFormat="1" ht="42" customHeight="1">
      <c r="A56" s="5">
        <v>0</v>
      </c>
      <c r="B56" s="6" t="s">
        <v>435</v>
      </c>
      <c r="C56" s="13">
        <v>2760</v>
      </c>
      <c r="D56" s="8" t="s">
        <v>436</v>
      </c>
      <c r="E56" s="8" t="s">
        <v>437</v>
      </c>
      <c r="F56" s="8" t="s">
        <v>428</v>
      </c>
      <c r="G56" s="6" t="s">
        <v>66</v>
      </c>
      <c r="H56" s="6" t="s">
        <v>339</v>
      </c>
      <c r="I56" s="8"/>
      <c r="J56" s="9">
        <v>1</v>
      </c>
      <c r="K56" s="9">
        <v>480</v>
      </c>
      <c r="L56" s="9">
        <v>2019</v>
      </c>
      <c r="M56" s="8" t="s">
        <v>438</v>
      </c>
      <c r="N56" s="8" t="s">
        <v>431</v>
      </c>
      <c r="O56" s="8" t="s">
        <v>432</v>
      </c>
      <c r="P56" s="6" t="s">
        <v>339</v>
      </c>
      <c r="Q56" s="8" t="s">
        <v>118</v>
      </c>
      <c r="R56" s="10" t="s">
        <v>439</v>
      </c>
      <c r="S56" s="11"/>
      <c r="T56" s="6"/>
      <c r="U56" s="27" t="str">
        <f>HYPERLINK("https://media.infra-m.ru/1001/1001521/cover/1001521.jpg", "Обложка")</f>
        <v>Обложка</v>
      </c>
      <c r="V56" s="12"/>
      <c r="W56" s="8" t="s">
        <v>433</v>
      </c>
      <c r="X56" s="6"/>
      <c r="Y56" s="6"/>
      <c r="Z56" s="6"/>
      <c r="AA56" s="6" t="s">
        <v>121</v>
      </c>
    </row>
    <row r="57" spans="1:27" s="4" customFormat="1" ht="42" customHeight="1">
      <c r="A57" s="5">
        <v>0</v>
      </c>
      <c r="B57" s="6" t="s">
        <v>440</v>
      </c>
      <c r="C57" s="13">
        <v>2760</v>
      </c>
      <c r="D57" s="8" t="s">
        <v>441</v>
      </c>
      <c r="E57" s="8" t="s">
        <v>442</v>
      </c>
      <c r="F57" s="8" t="s">
        <v>428</v>
      </c>
      <c r="G57" s="6" t="s">
        <v>66</v>
      </c>
      <c r="H57" s="6" t="s">
        <v>339</v>
      </c>
      <c r="I57" s="8"/>
      <c r="J57" s="9">
        <v>1</v>
      </c>
      <c r="K57" s="9">
        <v>480</v>
      </c>
      <c r="L57" s="9">
        <v>2019</v>
      </c>
      <c r="M57" s="8" t="s">
        <v>443</v>
      </c>
      <c r="N57" s="8" t="s">
        <v>431</v>
      </c>
      <c r="O57" s="8" t="s">
        <v>432</v>
      </c>
      <c r="P57" s="6" t="s">
        <v>339</v>
      </c>
      <c r="Q57" s="8" t="s">
        <v>118</v>
      </c>
      <c r="R57" s="10" t="s">
        <v>439</v>
      </c>
      <c r="S57" s="11"/>
      <c r="T57" s="6"/>
      <c r="U57" s="27" t="str">
        <f>HYPERLINK("https://media.infra-m.ru/1020/1020835/cover/1020835.jpg", "Обложка")</f>
        <v>Обложка</v>
      </c>
      <c r="V57" s="12"/>
      <c r="W57" s="8" t="s">
        <v>433</v>
      </c>
      <c r="X57" s="6"/>
      <c r="Y57" s="6"/>
      <c r="Z57" s="6"/>
      <c r="AA57" s="6" t="s">
        <v>121</v>
      </c>
    </row>
    <row r="58" spans="1:27" s="4" customFormat="1" ht="42" customHeight="1">
      <c r="A58" s="5">
        <v>0</v>
      </c>
      <c r="B58" s="6" t="s">
        <v>444</v>
      </c>
      <c r="C58" s="13">
        <v>2760</v>
      </c>
      <c r="D58" s="8" t="s">
        <v>445</v>
      </c>
      <c r="E58" s="8" t="s">
        <v>446</v>
      </c>
      <c r="F58" s="8" t="s">
        <v>428</v>
      </c>
      <c r="G58" s="6" t="s">
        <v>66</v>
      </c>
      <c r="H58" s="6" t="s">
        <v>339</v>
      </c>
      <c r="I58" s="8"/>
      <c r="J58" s="9">
        <v>1</v>
      </c>
      <c r="K58" s="9">
        <v>480</v>
      </c>
      <c r="L58" s="9">
        <v>2019</v>
      </c>
      <c r="M58" s="8" t="s">
        <v>447</v>
      </c>
      <c r="N58" s="8" t="s">
        <v>431</v>
      </c>
      <c r="O58" s="8" t="s">
        <v>432</v>
      </c>
      <c r="P58" s="6" t="s">
        <v>339</v>
      </c>
      <c r="Q58" s="8" t="s">
        <v>118</v>
      </c>
      <c r="R58" s="10" t="s">
        <v>439</v>
      </c>
      <c r="S58" s="11"/>
      <c r="T58" s="6"/>
      <c r="U58" s="27" t="str">
        <f>HYPERLINK("https://media.infra-m.ru/1002/1002095/cover/1002095.jpg", "Обложка")</f>
        <v>Обложка</v>
      </c>
      <c r="V58" s="12"/>
      <c r="W58" s="8" t="s">
        <v>433</v>
      </c>
      <c r="X58" s="6"/>
      <c r="Y58" s="6"/>
      <c r="Z58" s="6"/>
      <c r="AA58" s="6" t="s">
        <v>91</v>
      </c>
    </row>
    <row r="59" spans="1:27" s="4" customFormat="1" ht="42" customHeight="1">
      <c r="A59" s="5">
        <v>0</v>
      </c>
      <c r="B59" s="6" t="s">
        <v>448</v>
      </c>
      <c r="C59" s="13">
        <v>2760</v>
      </c>
      <c r="D59" s="8" t="s">
        <v>449</v>
      </c>
      <c r="E59" s="8" t="s">
        <v>450</v>
      </c>
      <c r="F59" s="8" t="s">
        <v>428</v>
      </c>
      <c r="G59" s="6" t="s">
        <v>66</v>
      </c>
      <c r="H59" s="6" t="s">
        <v>339</v>
      </c>
      <c r="I59" s="8"/>
      <c r="J59" s="9">
        <v>5</v>
      </c>
      <c r="K59" s="9">
        <v>480</v>
      </c>
      <c r="L59" s="9">
        <v>2019</v>
      </c>
      <c r="M59" s="8" t="s">
        <v>451</v>
      </c>
      <c r="N59" s="8" t="s">
        <v>431</v>
      </c>
      <c r="O59" s="8" t="s">
        <v>432</v>
      </c>
      <c r="P59" s="6" t="s">
        <v>339</v>
      </c>
      <c r="Q59" s="8" t="s">
        <v>380</v>
      </c>
      <c r="R59" s="10"/>
      <c r="S59" s="11"/>
      <c r="T59" s="6"/>
      <c r="U59" s="27" t="str">
        <f>HYPERLINK("https://media.infra-m.ru/1002/1002096/cover/1002096.jpg", "Обложка")</f>
        <v>Обложка</v>
      </c>
      <c r="V59" s="12"/>
      <c r="W59" s="8" t="s">
        <v>433</v>
      </c>
      <c r="X59" s="6"/>
      <c r="Y59" s="6"/>
      <c r="Z59" s="6"/>
      <c r="AA59" s="6" t="s">
        <v>91</v>
      </c>
    </row>
    <row r="60" spans="1:27" s="4" customFormat="1" ht="42" customHeight="1">
      <c r="A60" s="5">
        <v>0</v>
      </c>
      <c r="B60" s="6" t="s">
        <v>452</v>
      </c>
      <c r="C60" s="13">
        <v>2760</v>
      </c>
      <c r="D60" s="8" t="s">
        <v>453</v>
      </c>
      <c r="E60" s="8" t="s">
        <v>454</v>
      </c>
      <c r="F60" s="8" t="s">
        <v>428</v>
      </c>
      <c r="G60" s="6" t="s">
        <v>66</v>
      </c>
      <c r="H60" s="6" t="s">
        <v>339</v>
      </c>
      <c r="I60" s="8"/>
      <c r="J60" s="9">
        <v>1</v>
      </c>
      <c r="K60" s="9">
        <v>480</v>
      </c>
      <c r="L60" s="9">
        <v>2019</v>
      </c>
      <c r="M60" s="8" t="s">
        <v>455</v>
      </c>
      <c r="N60" s="8" t="s">
        <v>431</v>
      </c>
      <c r="O60" s="8" t="s">
        <v>432</v>
      </c>
      <c r="P60" s="6" t="s">
        <v>339</v>
      </c>
      <c r="Q60" s="8" t="s">
        <v>118</v>
      </c>
      <c r="R60" s="10" t="s">
        <v>439</v>
      </c>
      <c r="S60" s="11"/>
      <c r="T60" s="6"/>
      <c r="U60" s="27" t="str">
        <f>HYPERLINK("https://media.infra-m.ru/1002/1002230/cover/1002230.jpg", "Обложка")</f>
        <v>Обложка</v>
      </c>
      <c r="V60" s="12"/>
      <c r="W60" s="8" t="s">
        <v>433</v>
      </c>
      <c r="X60" s="6"/>
      <c r="Y60" s="6"/>
      <c r="Z60" s="6"/>
      <c r="AA60" s="6" t="s">
        <v>121</v>
      </c>
    </row>
    <row r="61" spans="1:27" s="4" customFormat="1" ht="42" customHeight="1">
      <c r="A61" s="5">
        <v>0</v>
      </c>
      <c r="B61" s="6" t="s">
        <v>456</v>
      </c>
      <c r="C61" s="13">
        <v>2760</v>
      </c>
      <c r="D61" s="8" t="s">
        <v>457</v>
      </c>
      <c r="E61" s="8" t="s">
        <v>458</v>
      </c>
      <c r="F61" s="8" t="s">
        <v>428</v>
      </c>
      <c r="G61" s="6" t="s">
        <v>66</v>
      </c>
      <c r="H61" s="6" t="s">
        <v>339</v>
      </c>
      <c r="I61" s="8"/>
      <c r="J61" s="9">
        <v>1</v>
      </c>
      <c r="K61" s="9">
        <v>480</v>
      </c>
      <c r="L61" s="9">
        <v>2019</v>
      </c>
      <c r="M61" s="8" t="s">
        <v>459</v>
      </c>
      <c r="N61" s="8" t="s">
        <v>431</v>
      </c>
      <c r="O61" s="8" t="s">
        <v>432</v>
      </c>
      <c r="P61" s="6" t="s">
        <v>339</v>
      </c>
      <c r="Q61" s="8" t="s">
        <v>118</v>
      </c>
      <c r="R61" s="10" t="s">
        <v>439</v>
      </c>
      <c r="S61" s="11"/>
      <c r="T61" s="6"/>
      <c r="U61" s="27" t="str">
        <f>HYPERLINK("https://media.infra-m.ru/1020/1020978/cover/1020978.jpg", "Обложка")</f>
        <v>Обложка</v>
      </c>
      <c r="V61" s="12"/>
      <c r="W61" s="8" t="s">
        <v>433</v>
      </c>
      <c r="X61" s="6"/>
      <c r="Y61" s="6"/>
      <c r="Z61" s="6"/>
      <c r="AA61" s="6" t="s">
        <v>61</v>
      </c>
    </row>
    <row r="62" spans="1:27" s="4" customFormat="1" ht="42" customHeight="1">
      <c r="A62" s="5">
        <v>0</v>
      </c>
      <c r="B62" s="6" t="s">
        <v>460</v>
      </c>
      <c r="C62" s="13">
        <v>4196.3999999999996</v>
      </c>
      <c r="D62" s="8" t="s">
        <v>461</v>
      </c>
      <c r="E62" s="8" t="s">
        <v>462</v>
      </c>
      <c r="F62" s="8" t="s">
        <v>428</v>
      </c>
      <c r="G62" s="6" t="s">
        <v>66</v>
      </c>
      <c r="H62" s="6" t="s">
        <v>339</v>
      </c>
      <c r="I62" s="8"/>
      <c r="J62" s="9">
        <v>1</v>
      </c>
      <c r="K62" s="9">
        <v>480</v>
      </c>
      <c r="L62" s="9">
        <v>2019</v>
      </c>
      <c r="M62" s="8" t="s">
        <v>463</v>
      </c>
      <c r="N62" s="8" t="s">
        <v>431</v>
      </c>
      <c r="O62" s="8" t="s">
        <v>432</v>
      </c>
      <c r="P62" s="6" t="s">
        <v>339</v>
      </c>
      <c r="Q62" s="8" t="s">
        <v>118</v>
      </c>
      <c r="R62" s="10" t="s">
        <v>439</v>
      </c>
      <c r="S62" s="11"/>
      <c r="T62" s="6"/>
      <c r="U62" s="27" t="str">
        <f>HYPERLINK("https://media.infra-m.ru/1020/1020838/cover/1020838.jpg", "Обложка")</f>
        <v>Обложка</v>
      </c>
      <c r="V62" s="12"/>
      <c r="W62" s="8" t="s">
        <v>433</v>
      </c>
      <c r="X62" s="6"/>
      <c r="Y62" s="6"/>
      <c r="Z62" s="6"/>
      <c r="AA62" s="6" t="s">
        <v>61</v>
      </c>
    </row>
    <row r="63" spans="1:27" s="4" customFormat="1" ht="42" customHeight="1">
      <c r="A63" s="5">
        <v>0</v>
      </c>
      <c r="B63" s="6" t="s">
        <v>464</v>
      </c>
      <c r="C63" s="13">
        <v>2760</v>
      </c>
      <c r="D63" s="8" t="s">
        <v>465</v>
      </c>
      <c r="E63" s="8" t="s">
        <v>466</v>
      </c>
      <c r="F63" s="8" t="s">
        <v>428</v>
      </c>
      <c r="G63" s="6" t="s">
        <v>66</v>
      </c>
      <c r="H63" s="6" t="s">
        <v>339</v>
      </c>
      <c r="I63" s="8"/>
      <c r="J63" s="9">
        <v>1</v>
      </c>
      <c r="K63" s="9">
        <v>480</v>
      </c>
      <c r="L63" s="9">
        <v>2021</v>
      </c>
      <c r="M63" s="8" t="s">
        <v>467</v>
      </c>
      <c r="N63" s="8" t="s">
        <v>431</v>
      </c>
      <c r="O63" s="8" t="s">
        <v>432</v>
      </c>
      <c r="P63" s="6" t="s">
        <v>339</v>
      </c>
      <c r="Q63" s="8" t="s">
        <v>380</v>
      </c>
      <c r="R63" s="10"/>
      <c r="S63" s="11"/>
      <c r="T63" s="6"/>
      <c r="U63" s="27" t="str">
        <f>HYPERLINK("https://media.infra-m.ru/1426/1426331/cover/1426331.jpg", "Обложка")</f>
        <v>Обложка</v>
      </c>
      <c r="V63" s="12"/>
      <c r="W63" s="8" t="s">
        <v>433</v>
      </c>
      <c r="X63" s="6"/>
      <c r="Y63" s="6"/>
      <c r="Z63" s="6"/>
      <c r="AA63" s="6" t="s">
        <v>61</v>
      </c>
    </row>
    <row r="64" spans="1:27" s="4" customFormat="1" ht="42" customHeight="1">
      <c r="A64" s="5">
        <v>0</v>
      </c>
      <c r="B64" s="6" t="s">
        <v>468</v>
      </c>
      <c r="C64" s="13">
        <v>2760</v>
      </c>
      <c r="D64" s="8" t="s">
        <v>469</v>
      </c>
      <c r="E64" s="8" t="s">
        <v>470</v>
      </c>
      <c r="F64" s="8" t="s">
        <v>428</v>
      </c>
      <c r="G64" s="6" t="s">
        <v>66</v>
      </c>
      <c r="H64" s="6" t="s">
        <v>339</v>
      </c>
      <c r="I64" s="8"/>
      <c r="J64" s="9">
        <v>1</v>
      </c>
      <c r="K64" s="9">
        <v>480</v>
      </c>
      <c r="L64" s="9">
        <v>2019</v>
      </c>
      <c r="M64" s="8" t="s">
        <v>471</v>
      </c>
      <c r="N64" s="8" t="s">
        <v>431</v>
      </c>
      <c r="O64" s="8" t="s">
        <v>432</v>
      </c>
      <c r="P64" s="6" t="s">
        <v>339</v>
      </c>
      <c r="Q64" s="8" t="s">
        <v>118</v>
      </c>
      <c r="R64" s="10" t="s">
        <v>439</v>
      </c>
      <c r="S64" s="11"/>
      <c r="T64" s="6"/>
      <c r="U64" s="27" t="str">
        <f>HYPERLINK("https://media.infra-m.ru/1020/1020837/cover/1020837.jpg", "Обложка")</f>
        <v>Обложка</v>
      </c>
      <c r="V64" s="12"/>
      <c r="W64" s="8" t="s">
        <v>433</v>
      </c>
      <c r="X64" s="6"/>
      <c r="Y64" s="6"/>
      <c r="Z64" s="6"/>
      <c r="AA64" s="6" t="s">
        <v>82</v>
      </c>
    </row>
    <row r="65" spans="1:27" s="4" customFormat="1" ht="42" customHeight="1">
      <c r="A65" s="5">
        <v>0</v>
      </c>
      <c r="B65" s="6" t="s">
        <v>472</v>
      </c>
      <c r="C65" s="13">
        <v>2760</v>
      </c>
      <c r="D65" s="8" t="s">
        <v>473</v>
      </c>
      <c r="E65" s="8" t="s">
        <v>474</v>
      </c>
      <c r="F65" s="8" t="s">
        <v>428</v>
      </c>
      <c r="G65" s="6" t="s">
        <v>66</v>
      </c>
      <c r="H65" s="6" t="s">
        <v>339</v>
      </c>
      <c r="I65" s="8"/>
      <c r="J65" s="9">
        <v>1</v>
      </c>
      <c r="K65" s="9">
        <v>480</v>
      </c>
      <c r="L65" s="9">
        <v>2021</v>
      </c>
      <c r="M65" s="8" t="s">
        <v>475</v>
      </c>
      <c r="N65" s="8" t="s">
        <v>431</v>
      </c>
      <c r="O65" s="8" t="s">
        <v>432</v>
      </c>
      <c r="P65" s="6" t="s">
        <v>339</v>
      </c>
      <c r="Q65" s="8" t="s">
        <v>118</v>
      </c>
      <c r="R65" s="10" t="s">
        <v>439</v>
      </c>
      <c r="S65" s="11"/>
      <c r="T65" s="6"/>
      <c r="U65" s="27" t="str">
        <f>HYPERLINK("https://media.infra-m.ru/1223/1223152/cover/1223152.jpg", "Обложка")</f>
        <v>Обложка</v>
      </c>
      <c r="V65" s="12"/>
      <c r="W65" s="8" t="s">
        <v>433</v>
      </c>
      <c r="X65" s="6"/>
      <c r="Y65" s="6"/>
      <c r="Z65" s="6"/>
      <c r="AA65" s="6" t="s">
        <v>82</v>
      </c>
    </row>
    <row r="66" spans="1:27" s="4" customFormat="1" ht="42" customHeight="1">
      <c r="A66" s="5">
        <v>0</v>
      </c>
      <c r="B66" s="6" t="s">
        <v>476</v>
      </c>
      <c r="C66" s="13">
        <v>2760</v>
      </c>
      <c r="D66" s="8" t="s">
        <v>477</v>
      </c>
      <c r="E66" s="8" t="s">
        <v>478</v>
      </c>
      <c r="F66" s="8" t="s">
        <v>428</v>
      </c>
      <c r="G66" s="6" t="s">
        <v>66</v>
      </c>
      <c r="H66" s="6" t="s">
        <v>339</v>
      </c>
      <c r="I66" s="8"/>
      <c r="J66" s="9">
        <v>1</v>
      </c>
      <c r="K66" s="9">
        <v>496</v>
      </c>
      <c r="L66" s="9">
        <v>2021</v>
      </c>
      <c r="M66" s="8" t="s">
        <v>479</v>
      </c>
      <c r="N66" s="8" t="s">
        <v>431</v>
      </c>
      <c r="O66" s="8" t="s">
        <v>432</v>
      </c>
      <c r="P66" s="6" t="s">
        <v>339</v>
      </c>
      <c r="Q66" s="8" t="s">
        <v>380</v>
      </c>
      <c r="R66" s="10" t="s">
        <v>439</v>
      </c>
      <c r="S66" s="11"/>
      <c r="T66" s="6"/>
      <c r="U66" s="27" t="str">
        <f>HYPERLINK("https://media.infra-m.ru/1488/1488200/cover/1488200.jpg", "Обложка")</f>
        <v>Обложка</v>
      </c>
      <c r="V66" s="12"/>
      <c r="W66" s="8" t="s">
        <v>433</v>
      </c>
      <c r="X66" s="6"/>
      <c r="Y66" s="6"/>
      <c r="Z66" s="6"/>
      <c r="AA66" s="6" t="s">
        <v>82</v>
      </c>
    </row>
    <row r="67" spans="1:27" s="4" customFormat="1" ht="42" customHeight="1">
      <c r="A67" s="5">
        <v>0</v>
      </c>
      <c r="B67" s="6" t="s">
        <v>480</v>
      </c>
      <c r="C67" s="13">
        <v>2760</v>
      </c>
      <c r="D67" s="8" t="s">
        <v>481</v>
      </c>
      <c r="E67" s="8" t="s">
        <v>482</v>
      </c>
      <c r="F67" s="8" t="s">
        <v>428</v>
      </c>
      <c r="G67" s="6" t="s">
        <v>66</v>
      </c>
      <c r="H67" s="6" t="s">
        <v>339</v>
      </c>
      <c r="I67" s="8"/>
      <c r="J67" s="9">
        <v>1</v>
      </c>
      <c r="K67" s="9">
        <v>496</v>
      </c>
      <c r="L67" s="9">
        <v>2019</v>
      </c>
      <c r="M67" s="8" t="s">
        <v>483</v>
      </c>
      <c r="N67" s="8" t="s">
        <v>431</v>
      </c>
      <c r="O67" s="8" t="s">
        <v>432</v>
      </c>
      <c r="P67" s="6" t="s">
        <v>339</v>
      </c>
      <c r="Q67" s="8" t="s">
        <v>118</v>
      </c>
      <c r="R67" s="10" t="s">
        <v>439</v>
      </c>
      <c r="S67" s="11"/>
      <c r="T67" s="6"/>
      <c r="U67" s="27" t="str">
        <f>HYPERLINK("https://media.infra-m.ru/1020/1020834/cover/1020834.jpg", "Обложка")</f>
        <v>Обложка</v>
      </c>
      <c r="V67" s="12"/>
      <c r="W67" s="8" t="s">
        <v>433</v>
      </c>
      <c r="X67" s="6"/>
      <c r="Y67" s="6"/>
      <c r="Z67" s="6"/>
      <c r="AA67" s="6" t="s">
        <v>82</v>
      </c>
    </row>
    <row r="68" spans="1:27" s="4" customFormat="1" ht="42" customHeight="1">
      <c r="A68" s="5">
        <v>0</v>
      </c>
      <c r="B68" s="6" t="s">
        <v>484</v>
      </c>
      <c r="C68" s="13">
        <v>2760</v>
      </c>
      <c r="D68" s="8" t="s">
        <v>485</v>
      </c>
      <c r="E68" s="8" t="s">
        <v>486</v>
      </c>
      <c r="F68" s="8" t="s">
        <v>428</v>
      </c>
      <c r="G68" s="6" t="s">
        <v>66</v>
      </c>
      <c r="H68" s="6" t="s">
        <v>339</v>
      </c>
      <c r="I68" s="8"/>
      <c r="J68" s="9">
        <v>1</v>
      </c>
      <c r="K68" s="9">
        <v>495</v>
      </c>
      <c r="L68" s="9">
        <v>2019</v>
      </c>
      <c r="M68" s="8" t="s">
        <v>487</v>
      </c>
      <c r="N68" s="8" t="s">
        <v>431</v>
      </c>
      <c r="O68" s="8" t="s">
        <v>432</v>
      </c>
      <c r="P68" s="6" t="s">
        <v>339</v>
      </c>
      <c r="Q68" s="8" t="s">
        <v>118</v>
      </c>
      <c r="R68" s="10" t="s">
        <v>439</v>
      </c>
      <c r="S68" s="11"/>
      <c r="T68" s="6"/>
      <c r="U68" s="27" t="str">
        <f>HYPERLINK("https://media.infra-m.ru/1008/1008031/cover/1008031.jpg", "Обложка")</f>
        <v>Обложка</v>
      </c>
      <c r="V68" s="12"/>
      <c r="W68" s="8" t="s">
        <v>433</v>
      </c>
      <c r="X68" s="6"/>
      <c r="Y68" s="6"/>
      <c r="Z68" s="6"/>
      <c r="AA68" s="6" t="s">
        <v>111</v>
      </c>
    </row>
    <row r="69" spans="1:27" s="4" customFormat="1" ht="42" customHeight="1">
      <c r="A69" s="5">
        <v>0</v>
      </c>
      <c r="B69" s="6" t="s">
        <v>488</v>
      </c>
      <c r="C69" s="13">
        <v>2880</v>
      </c>
      <c r="D69" s="8" t="s">
        <v>489</v>
      </c>
      <c r="E69" s="8" t="s">
        <v>490</v>
      </c>
      <c r="F69" s="8" t="s">
        <v>428</v>
      </c>
      <c r="G69" s="6" t="s">
        <v>66</v>
      </c>
      <c r="H69" s="6" t="s">
        <v>339</v>
      </c>
      <c r="I69" s="8"/>
      <c r="J69" s="9">
        <v>1</v>
      </c>
      <c r="K69" s="9">
        <v>496</v>
      </c>
      <c r="L69" s="9">
        <v>2021</v>
      </c>
      <c r="M69" s="8"/>
      <c r="N69" s="8" t="s">
        <v>431</v>
      </c>
      <c r="O69" s="8" t="s">
        <v>432</v>
      </c>
      <c r="P69" s="6" t="s">
        <v>339</v>
      </c>
      <c r="Q69" s="8" t="s">
        <v>318</v>
      </c>
      <c r="R69" s="10" t="s">
        <v>439</v>
      </c>
      <c r="S69" s="11"/>
      <c r="T69" s="6"/>
      <c r="U69" s="27" t="str">
        <f>HYPERLINK("https://media.infra-m.ru/1834/1834406/cover/1834406.jpg", "Обложка")</f>
        <v>Обложка</v>
      </c>
      <c r="V69" s="12"/>
      <c r="W69" s="8" t="s">
        <v>433</v>
      </c>
      <c r="X69" s="6"/>
      <c r="Y69" s="6"/>
      <c r="Z69" s="6"/>
      <c r="AA69" s="6" t="s">
        <v>111</v>
      </c>
    </row>
    <row r="70" spans="1:27" s="4" customFormat="1" ht="42" customHeight="1">
      <c r="A70" s="5">
        <v>0</v>
      </c>
      <c r="B70" s="6" t="s">
        <v>491</v>
      </c>
      <c r="C70" s="13">
        <v>2880</v>
      </c>
      <c r="D70" s="8" t="s">
        <v>492</v>
      </c>
      <c r="E70" s="8" t="s">
        <v>493</v>
      </c>
      <c r="F70" s="8" t="s">
        <v>428</v>
      </c>
      <c r="G70" s="6" t="s">
        <v>66</v>
      </c>
      <c r="H70" s="6" t="s">
        <v>339</v>
      </c>
      <c r="I70" s="8"/>
      <c r="J70" s="9">
        <v>1</v>
      </c>
      <c r="K70" s="9">
        <v>496</v>
      </c>
      <c r="L70" s="9">
        <v>2021</v>
      </c>
      <c r="M70" s="8" t="s">
        <v>494</v>
      </c>
      <c r="N70" s="8" t="s">
        <v>431</v>
      </c>
      <c r="O70" s="8" t="s">
        <v>432</v>
      </c>
      <c r="P70" s="6" t="s">
        <v>339</v>
      </c>
      <c r="Q70" s="8" t="s">
        <v>380</v>
      </c>
      <c r="R70" s="10"/>
      <c r="S70" s="11"/>
      <c r="T70" s="6"/>
      <c r="U70" s="27" t="str">
        <f>HYPERLINK("https://media.infra-m.ru/1856/1856783/cover/1856783.jpg", "Обложка")</f>
        <v>Обложка</v>
      </c>
      <c r="V70" s="12"/>
      <c r="W70" s="8" t="s">
        <v>433</v>
      </c>
      <c r="X70" s="6"/>
      <c r="Y70" s="6"/>
      <c r="Z70" s="6"/>
      <c r="AA70" s="6" t="s">
        <v>111</v>
      </c>
    </row>
    <row r="71" spans="1:27" s="4" customFormat="1" ht="42" customHeight="1">
      <c r="A71" s="5">
        <v>0</v>
      </c>
      <c r="B71" s="6" t="s">
        <v>495</v>
      </c>
      <c r="C71" s="13">
        <v>2880</v>
      </c>
      <c r="D71" s="8" t="s">
        <v>496</v>
      </c>
      <c r="E71" s="8" t="s">
        <v>497</v>
      </c>
      <c r="F71" s="8" t="s">
        <v>498</v>
      </c>
      <c r="G71" s="6" t="s">
        <v>66</v>
      </c>
      <c r="H71" s="6" t="s">
        <v>339</v>
      </c>
      <c r="I71" s="8" t="s">
        <v>499</v>
      </c>
      <c r="J71" s="9">
        <v>1</v>
      </c>
      <c r="K71" s="9">
        <v>496</v>
      </c>
      <c r="L71" s="9">
        <v>2021</v>
      </c>
      <c r="M71" s="8" t="s">
        <v>500</v>
      </c>
      <c r="N71" s="8" t="s">
        <v>431</v>
      </c>
      <c r="O71" s="8" t="s">
        <v>432</v>
      </c>
      <c r="P71" s="6" t="s">
        <v>339</v>
      </c>
      <c r="Q71" s="8" t="s">
        <v>501</v>
      </c>
      <c r="R71" s="10"/>
      <c r="S71" s="11"/>
      <c r="T71" s="6"/>
      <c r="U71" s="27" t="str">
        <f>HYPERLINK("https://media.infra-m.ru/1841/1841080/cover/1841080.jpg", "Обложка")</f>
        <v>Обложка</v>
      </c>
      <c r="V71" s="12"/>
      <c r="W71" s="8" t="s">
        <v>433</v>
      </c>
      <c r="X71" s="6"/>
      <c r="Y71" s="6"/>
      <c r="Z71" s="6"/>
      <c r="AA71" s="6" t="s">
        <v>111</v>
      </c>
    </row>
    <row r="72" spans="1:27" s="4" customFormat="1" ht="42" customHeight="1">
      <c r="A72" s="5">
        <v>0</v>
      </c>
      <c r="B72" s="6" t="s">
        <v>502</v>
      </c>
      <c r="C72" s="13">
        <v>2760</v>
      </c>
      <c r="D72" s="8" t="s">
        <v>503</v>
      </c>
      <c r="E72" s="8" t="s">
        <v>504</v>
      </c>
      <c r="F72" s="8" t="s">
        <v>428</v>
      </c>
      <c r="G72" s="6" t="s">
        <v>505</v>
      </c>
      <c r="H72" s="6" t="s">
        <v>339</v>
      </c>
      <c r="I72" s="8"/>
      <c r="J72" s="9">
        <v>5</v>
      </c>
      <c r="K72" s="9">
        <v>512</v>
      </c>
      <c r="L72" s="9">
        <v>2019</v>
      </c>
      <c r="M72" s="8" t="s">
        <v>506</v>
      </c>
      <c r="N72" s="8" t="s">
        <v>431</v>
      </c>
      <c r="O72" s="8" t="s">
        <v>432</v>
      </c>
      <c r="P72" s="6" t="s">
        <v>339</v>
      </c>
      <c r="Q72" s="8" t="s">
        <v>501</v>
      </c>
      <c r="R72" s="10"/>
      <c r="S72" s="11"/>
      <c r="T72" s="6"/>
      <c r="U72" s="27" t="str">
        <f>HYPERLINK("https://media.infra-m.ru/0782/0782857/cover/782857.jpg", "Обложка")</f>
        <v>Обложка</v>
      </c>
      <c r="V72" s="12"/>
      <c r="W72" s="8" t="s">
        <v>433</v>
      </c>
      <c r="X72" s="6"/>
      <c r="Y72" s="6"/>
      <c r="Z72" s="6"/>
      <c r="AA72" s="6" t="s">
        <v>100</v>
      </c>
    </row>
    <row r="73" spans="1:27" s="4" customFormat="1" ht="42" customHeight="1">
      <c r="A73" s="5">
        <v>0</v>
      </c>
      <c r="B73" s="6" t="s">
        <v>507</v>
      </c>
      <c r="C73" s="13">
        <v>2760</v>
      </c>
      <c r="D73" s="8" t="s">
        <v>508</v>
      </c>
      <c r="E73" s="8" t="s">
        <v>509</v>
      </c>
      <c r="F73" s="8" t="s">
        <v>498</v>
      </c>
      <c r="G73" s="6" t="s">
        <v>510</v>
      </c>
      <c r="H73" s="6" t="s">
        <v>339</v>
      </c>
      <c r="I73" s="8"/>
      <c r="J73" s="9">
        <v>5</v>
      </c>
      <c r="K73" s="9">
        <v>480</v>
      </c>
      <c r="L73" s="9">
        <v>2019</v>
      </c>
      <c r="M73" s="8" t="s">
        <v>511</v>
      </c>
      <c r="N73" s="8" t="s">
        <v>431</v>
      </c>
      <c r="O73" s="8" t="s">
        <v>432</v>
      </c>
      <c r="P73" s="6" t="s">
        <v>339</v>
      </c>
      <c r="Q73" s="8" t="s">
        <v>380</v>
      </c>
      <c r="R73" s="10"/>
      <c r="S73" s="11"/>
      <c r="T73" s="6"/>
      <c r="U73" s="27" t="str">
        <f>HYPERLINK("https://media.infra-m.ru/0891/0891820/cover/891820.jpg", "Обложка")</f>
        <v>Обложка</v>
      </c>
      <c r="V73" s="12"/>
      <c r="W73" s="8" t="s">
        <v>433</v>
      </c>
      <c r="X73" s="6"/>
      <c r="Y73" s="6"/>
      <c r="Z73" s="6"/>
      <c r="AA73" s="6" t="s">
        <v>100</v>
      </c>
    </row>
    <row r="74" spans="1:27" s="4" customFormat="1" ht="42" customHeight="1">
      <c r="A74" s="5">
        <v>0</v>
      </c>
      <c r="B74" s="6" t="s">
        <v>512</v>
      </c>
      <c r="C74" s="13">
        <v>2760</v>
      </c>
      <c r="D74" s="8" t="s">
        <v>513</v>
      </c>
      <c r="E74" s="8" t="s">
        <v>514</v>
      </c>
      <c r="F74" s="8" t="s">
        <v>428</v>
      </c>
      <c r="G74" s="6" t="s">
        <v>510</v>
      </c>
      <c r="H74" s="6" t="s">
        <v>339</v>
      </c>
      <c r="I74" s="8"/>
      <c r="J74" s="9">
        <v>5</v>
      </c>
      <c r="K74" s="9">
        <v>480</v>
      </c>
      <c r="L74" s="9">
        <v>2019</v>
      </c>
      <c r="M74" s="8" t="s">
        <v>515</v>
      </c>
      <c r="N74" s="8" t="s">
        <v>431</v>
      </c>
      <c r="O74" s="8" t="s">
        <v>432</v>
      </c>
      <c r="P74" s="6" t="s">
        <v>339</v>
      </c>
      <c r="Q74" s="8" t="s">
        <v>501</v>
      </c>
      <c r="R74" s="10"/>
      <c r="S74" s="11"/>
      <c r="T74" s="6"/>
      <c r="U74" s="27" t="str">
        <f>HYPERLINK("https://media.infra-m.ru/0922/0922663/cover/922663.jpg", "Обложка")</f>
        <v>Обложка</v>
      </c>
      <c r="V74" s="12"/>
      <c r="W74" s="8" t="s">
        <v>433</v>
      </c>
      <c r="X74" s="6"/>
      <c r="Y74" s="6"/>
      <c r="Z74" s="6"/>
      <c r="AA74" s="6" t="s">
        <v>289</v>
      </c>
    </row>
    <row r="75" spans="1:27" s="4" customFormat="1" ht="42" customHeight="1">
      <c r="A75" s="5">
        <v>0</v>
      </c>
      <c r="B75" s="6" t="s">
        <v>516</v>
      </c>
      <c r="C75" s="13">
        <v>2760</v>
      </c>
      <c r="D75" s="8" t="s">
        <v>517</v>
      </c>
      <c r="E75" s="8" t="s">
        <v>518</v>
      </c>
      <c r="F75" s="8" t="s">
        <v>428</v>
      </c>
      <c r="G75" s="6" t="s">
        <v>510</v>
      </c>
      <c r="H75" s="6" t="s">
        <v>339</v>
      </c>
      <c r="I75" s="8"/>
      <c r="J75" s="9">
        <v>1</v>
      </c>
      <c r="K75" s="9">
        <v>448</v>
      </c>
      <c r="L75" s="9">
        <v>2020</v>
      </c>
      <c r="M75" s="8" t="s">
        <v>519</v>
      </c>
      <c r="N75" s="8" t="s">
        <v>431</v>
      </c>
      <c r="O75" s="8" t="s">
        <v>432</v>
      </c>
      <c r="P75" s="6" t="s">
        <v>339</v>
      </c>
      <c r="Q75" s="8" t="s">
        <v>318</v>
      </c>
      <c r="R75" s="10"/>
      <c r="S75" s="11"/>
      <c r="T75" s="6"/>
      <c r="U75" s="27" t="str">
        <f>HYPERLINK("https://media.infra-m.ru/0952/0952065/cover/952065.jpg", "Обложка")</f>
        <v>Обложка</v>
      </c>
      <c r="V75" s="12"/>
      <c r="W75" s="8" t="s">
        <v>433</v>
      </c>
      <c r="X75" s="6"/>
      <c r="Y75" s="6"/>
      <c r="Z75" s="6"/>
      <c r="AA75" s="6" t="s">
        <v>289</v>
      </c>
    </row>
    <row r="76" spans="1:27" s="4" customFormat="1" ht="42" customHeight="1">
      <c r="A76" s="5">
        <v>0</v>
      </c>
      <c r="B76" s="6" t="s">
        <v>520</v>
      </c>
      <c r="C76" s="13">
        <v>3960</v>
      </c>
      <c r="D76" s="8" t="s">
        <v>521</v>
      </c>
      <c r="E76" s="8" t="s">
        <v>522</v>
      </c>
      <c r="F76" s="8" t="s">
        <v>523</v>
      </c>
      <c r="G76" s="6" t="s">
        <v>66</v>
      </c>
      <c r="H76" s="6" t="s">
        <v>339</v>
      </c>
      <c r="I76" s="8"/>
      <c r="J76" s="9">
        <v>2</v>
      </c>
      <c r="K76" s="9">
        <v>960</v>
      </c>
      <c r="L76" s="9">
        <v>2018</v>
      </c>
      <c r="M76" s="8" t="s">
        <v>524</v>
      </c>
      <c r="N76" s="8" t="s">
        <v>431</v>
      </c>
      <c r="O76" s="8" t="s">
        <v>432</v>
      </c>
      <c r="P76" s="6" t="s">
        <v>339</v>
      </c>
      <c r="Q76" s="8" t="s">
        <v>380</v>
      </c>
      <c r="R76" s="10" t="s">
        <v>525</v>
      </c>
      <c r="S76" s="11"/>
      <c r="T76" s="6"/>
      <c r="U76" s="27" t="str">
        <f>HYPERLINK("https://media.infra-m.ru/0914/0914352/cover/914352.jpg", "Обложка")</f>
        <v>Обложка</v>
      </c>
      <c r="V76" s="12"/>
      <c r="W76" s="8" t="s">
        <v>433</v>
      </c>
      <c r="X76" s="6"/>
      <c r="Y76" s="6"/>
      <c r="Z76" s="6"/>
      <c r="AA76" s="6" t="s">
        <v>526</v>
      </c>
    </row>
    <row r="77" spans="1:27" s="4" customFormat="1" ht="42" customHeight="1">
      <c r="A77" s="5">
        <v>0</v>
      </c>
      <c r="B77" s="6" t="s">
        <v>527</v>
      </c>
      <c r="C77" s="13">
        <v>2760</v>
      </c>
      <c r="D77" s="8" t="s">
        <v>528</v>
      </c>
      <c r="E77" s="8" t="s">
        <v>529</v>
      </c>
      <c r="F77" s="8" t="s">
        <v>523</v>
      </c>
      <c r="G77" s="6" t="s">
        <v>66</v>
      </c>
      <c r="H77" s="6" t="s">
        <v>339</v>
      </c>
      <c r="I77" s="8"/>
      <c r="J77" s="9">
        <v>1</v>
      </c>
      <c r="K77" s="9">
        <v>480</v>
      </c>
      <c r="L77" s="9">
        <v>2019</v>
      </c>
      <c r="M77" s="8" t="s">
        <v>530</v>
      </c>
      <c r="N77" s="8" t="s">
        <v>431</v>
      </c>
      <c r="O77" s="8" t="s">
        <v>432</v>
      </c>
      <c r="P77" s="6" t="s">
        <v>339</v>
      </c>
      <c r="Q77" s="8" t="s">
        <v>118</v>
      </c>
      <c r="R77" s="10" t="s">
        <v>439</v>
      </c>
      <c r="S77" s="11"/>
      <c r="T77" s="6"/>
      <c r="U77" s="27" t="str">
        <f>HYPERLINK("https://media.infra-m.ru/0989/0989376/cover/989376.jpg", "Обложка")</f>
        <v>Обложка</v>
      </c>
      <c r="V77" s="12"/>
      <c r="W77" s="8" t="s">
        <v>433</v>
      </c>
      <c r="X77" s="6"/>
      <c r="Y77" s="6"/>
      <c r="Z77" s="6"/>
      <c r="AA77" s="6" t="s">
        <v>531</v>
      </c>
    </row>
    <row r="78" spans="1:27" s="4" customFormat="1" ht="42" customHeight="1">
      <c r="A78" s="5">
        <v>0</v>
      </c>
      <c r="B78" s="6" t="s">
        <v>532</v>
      </c>
      <c r="C78" s="13">
        <v>2760</v>
      </c>
      <c r="D78" s="8" t="s">
        <v>533</v>
      </c>
      <c r="E78" s="8" t="s">
        <v>534</v>
      </c>
      <c r="F78" s="8" t="s">
        <v>428</v>
      </c>
      <c r="G78" s="6" t="s">
        <v>66</v>
      </c>
      <c r="H78" s="6" t="s">
        <v>339</v>
      </c>
      <c r="I78" s="8"/>
      <c r="J78" s="9">
        <v>1</v>
      </c>
      <c r="K78" s="9">
        <v>480</v>
      </c>
      <c r="L78" s="9">
        <v>2018</v>
      </c>
      <c r="M78" s="8" t="s">
        <v>535</v>
      </c>
      <c r="N78" s="8" t="s">
        <v>431</v>
      </c>
      <c r="O78" s="8" t="s">
        <v>432</v>
      </c>
      <c r="P78" s="6" t="s">
        <v>339</v>
      </c>
      <c r="Q78" s="8" t="s">
        <v>318</v>
      </c>
      <c r="R78" s="10" t="s">
        <v>536</v>
      </c>
      <c r="S78" s="11"/>
      <c r="T78" s="6"/>
      <c r="U78" s="27" t="str">
        <f>HYPERLINK("https://media.infra-m.ru/0927/0927387/cover/927387.jpg", "Обложка")</f>
        <v>Обложка</v>
      </c>
      <c r="V78" s="12"/>
      <c r="W78" s="8" t="s">
        <v>433</v>
      </c>
      <c r="X78" s="6"/>
      <c r="Y78" s="6"/>
      <c r="Z78" s="6"/>
      <c r="AA78" s="6" t="s">
        <v>531</v>
      </c>
    </row>
    <row r="79" spans="1:27" s="4" customFormat="1" ht="42" customHeight="1">
      <c r="A79" s="5">
        <v>0</v>
      </c>
      <c r="B79" s="6" t="s">
        <v>537</v>
      </c>
      <c r="C79" s="13">
        <v>2760</v>
      </c>
      <c r="D79" s="8" t="s">
        <v>538</v>
      </c>
      <c r="E79" s="8" t="s">
        <v>539</v>
      </c>
      <c r="F79" s="8" t="s">
        <v>428</v>
      </c>
      <c r="G79" s="6" t="s">
        <v>66</v>
      </c>
      <c r="H79" s="6" t="s">
        <v>339</v>
      </c>
      <c r="I79" s="8"/>
      <c r="J79" s="9">
        <v>1</v>
      </c>
      <c r="K79" s="9">
        <v>480</v>
      </c>
      <c r="L79" s="9">
        <v>2018</v>
      </c>
      <c r="M79" s="8" t="s">
        <v>540</v>
      </c>
      <c r="N79" s="8" t="s">
        <v>431</v>
      </c>
      <c r="O79" s="8" t="s">
        <v>432</v>
      </c>
      <c r="P79" s="6" t="s">
        <v>339</v>
      </c>
      <c r="Q79" s="8" t="s">
        <v>318</v>
      </c>
      <c r="R79" s="10" t="s">
        <v>525</v>
      </c>
      <c r="S79" s="11"/>
      <c r="T79" s="6"/>
      <c r="U79" s="27" t="str">
        <f>HYPERLINK("https://media.infra-m.ru/0927/0927388/cover/927388.jpg", "Обложка")</f>
        <v>Обложка</v>
      </c>
      <c r="V79" s="12"/>
      <c r="W79" s="8" t="s">
        <v>433</v>
      </c>
      <c r="X79" s="6"/>
      <c r="Y79" s="6"/>
      <c r="Z79" s="6"/>
      <c r="AA79" s="6" t="s">
        <v>531</v>
      </c>
    </row>
    <row r="80" spans="1:27" s="4" customFormat="1" ht="42" customHeight="1">
      <c r="A80" s="5">
        <v>0</v>
      </c>
      <c r="B80" s="6" t="s">
        <v>541</v>
      </c>
      <c r="C80" s="13">
        <v>2760</v>
      </c>
      <c r="D80" s="8" t="s">
        <v>542</v>
      </c>
      <c r="E80" s="8" t="s">
        <v>543</v>
      </c>
      <c r="F80" s="8" t="s">
        <v>428</v>
      </c>
      <c r="G80" s="6" t="s">
        <v>66</v>
      </c>
      <c r="H80" s="6" t="s">
        <v>339</v>
      </c>
      <c r="I80" s="8"/>
      <c r="J80" s="9">
        <v>1</v>
      </c>
      <c r="K80" s="9">
        <v>480</v>
      </c>
      <c r="L80" s="9">
        <v>2020</v>
      </c>
      <c r="M80" s="8" t="s">
        <v>544</v>
      </c>
      <c r="N80" s="8" t="s">
        <v>431</v>
      </c>
      <c r="O80" s="8" t="s">
        <v>432</v>
      </c>
      <c r="P80" s="6" t="s">
        <v>339</v>
      </c>
      <c r="Q80" s="8" t="s">
        <v>380</v>
      </c>
      <c r="R80" s="10" t="s">
        <v>536</v>
      </c>
      <c r="S80" s="11"/>
      <c r="T80" s="6"/>
      <c r="U80" s="27" t="str">
        <f>HYPERLINK("https://media.infra-m.ru/1081/1081872/cover/1081872.jpg", "Обложка")</f>
        <v>Обложка</v>
      </c>
      <c r="V80" s="12"/>
      <c r="W80" s="8" t="s">
        <v>433</v>
      </c>
      <c r="X80" s="6"/>
      <c r="Y80" s="6"/>
      <c r="Z80" s="6"/>
      <c r="AA80" s="6" t="s">
        <v>545</v>
      </c>
    </row>
    <row r="81" spans="1:27" s="4" customFormat="1" ht="42" customHeight="1">
      <c r="A81" s="5">
        <v>0</v>
      </c>
      <c r="B81" s="6" t="s">
        <v>546</v>
      </c>
      <c r="C81" s="13">
        <v>2760</v>
      </c>
      <c r="D81" s="8" t="s">
        <v>547</v>
      </c>
      <c r="E81" s="8" t="s">
        <v>548</v>
      </c>
      <c r="F81" s="8" t="s">
        <v>428</v>
      </c>
      <c r="G81" s="6" t="s">
        <v>66</v>
      </c>
      <c r="H81" s="6" t="s">
        <v>339</v>
      </c>
      <c r="I81" s="8"/>
      <c r="J81" s="9">
        <v>1</v>
      </c>
      <c r="K81" s="9">
        <v>480</v>
      </c>
      <c r="L81" s="9">
        <v>2019</v>
      </c>
      <c r="M81" s="8" t="s">
        <v>549</v>
      </c>
      <c r="N81" s="8" t="s">
        <v>431</v>
      </c>
      <c r="O81" s="8" t="s">
        <v>432</v>
      </c>
      <c r="P81" s="6" t="s">
        <v>339</v>
      </c>
      <c r="Q81" s="8" t="s">
        <v>118</v>
      </c>
      <c r="R81" s="10" t="s">
        <v>439</v>
      </c>
      <c r="S81" s="11"/>
      <c r="T81" s="6"/>
      <c r="U81" s="27" t="str">
        <f>HYPERLINK("https://media.infra-m.ru/0989/0989377/cover/989377.jpg", "Обложка")</f>
        <v>Обложка</v>
      </c>
      <c r="V81" s="12"/>
      <c r="W81" s="8" t="s">
        <v>433</v>
      </c>
      <c r="X81" s="6"/>
      <c r="Y81" s="6"/>
      <c r="Z81" s="6"/>
      <c r="AA81" s="6" t="s">
        <v>545</v>
      </c>
    </row>
    <row r="82" spans="1:27" s="4" customFormat="1" ht="51.95" customHeight="1">
      <c r="A82" s="5">
        <v>0</v>
      </c>
      <c r="B82" s="6" t="s">
        <v>550</v>
      </c>
      <c r="C82" s="13">
        <v>2760</v>
      </c>
      <c r="D82" s="8" t="s">
        <v>551</v>
      </c>
      <c r="E82" s="8" t="s">
        <v>552</v>
      </c>
      <c r="F82" s="8" t="s">
        <v>498</v>
      </c>
      <c r="G82" s="6" t="s">
        <v>66</v>
      </c>
      <c r="H82" s="6" t="s">
        <v>339</v>
      </c>
      <c r="I82" s="8"/>
      <c r="J82" s="9">
        <v>5</v>
      </c>
      <c r="K82" s="9">
        <v>480</v>
      </c>
      <c r="L82" s="9">
        <v>2018</v>
      </c>
      <c r="M82" s="8" t="s">
        <v>553</v>
      </c>
      <c r="N82" s="8" t="s">
        <v>431</v>
      </c>
      <c r="O82" s="8" t="s">
        <v>432</v>
      </c>
      <c r="P82" s="6" t="s">
        <v>339</v>
      </c>
      <c r="Q82" s="8" t="s">
        <v>318</v>
      </c>
      <c r="R82" s="10" t="s">
        <v>554</v>
      </c>
      <c r="S82" s="11"/>
      <c r="T82" s="6"/>
      <c r="U82" s="27" t="str">
        <f>HYPERLINK("https://media.infra-m.ru/0882/0882283/cover/882283.jpg", "Обложка")</f>
        <v>Обложка</v>
      </c>
      <c r="V82" s="12"/>
      <c r="W82" s="8" t="s">
        <v>433</v>
      </c>
      <c r="X82" s="6"/>
      <c r="Y82" s="6"/>
      <c r="Z82" s="6"/>
      <c r="AA82" s="6" t="s">
        <v>545</v>
      </c>
    </row>
    <row r="83" spans="1:27" s="4" customFormat="1" ht="42" customHeight="1">
      <c r="A83" s="5">
        <v>0</v>
      </c>
      <c r="B83" s="6" t="s">
        <v>555</v>
      </c>
      <c r="C83" s="13">
        <v>2760</v>
      </c>
      <c r="D83" s="8" t="s">
        <v>556</v>
      </c>
      <c r="E83" s="8" t="s">
        <v>557</v>
      </c>
      <c r="F83" s="8" t="s">
        <v>428</v>
      </c>
      <c r="G83" s="6" t="s">
        <v>66</v>
      </c>
      <c r="H83" s="6" t="s">
        <v>339</v>
      </c>
      <c r="I83" s="8"/>
      <c r="J83" s="9">
        <v>5</v>
      </c>
      <c r="K83" s="9">
        <v>480</v>
      </c>
      <c r="L83" s="9">
        <v>2020</v>
      </c>
      <c r="M83" s="8" t="s">
        <v>558</v>
      </c>
      <c r="N83" s="8" t="s">
        <v>431</v>
      </c>
      <c r="O83" s="8" t="s">
        <v>432</v>
      </c>
      <c r="P83" s="6" t="s">
        <v>339</v>
      </c>
      <c r="Q83" s="8" t="s">
        <v>118</v>
      </c>
      <c r="R83" s="10" t="s">
        <v>439</v>
      </c>
      <c r="S83" s="11"/>
      <c r="T83" s="6"/>
      <c r="U83" s="27" t="str">
        <f>HYPERLINK("https://media.infra-m.ru/1044/1044533/cover/1044533.jpg", "Обложка")</f>
        <v>Обложка</v>
      </c>
      <c r="V83" s="12"/>
      <c r="W83" s="8" t="s">
        <v>433</v>
      </c>
      <c r="X83" s="6"/>
      <c r="Y83" s="6"/>
      <c r="Z83" s="6"/>
      <c r="AA83" s="6" t="s">
        <v>47</v>
      </c>
    </row>
    <row r="84" spans="1:27" s="4" customFormat="1" ht="44.1" customHeight="1">
      <c r="A84" s="5">
        <v>0</v>
      </c>
      <c r="B84" s="6" t="s">
        <v>559</v>
      </c>
      <c r="C84" s="13">
        <v>2760</v>
      </c>
      <c r="D84" s="8" t="s">
        <v>560</v>
      </c>
      <c r="E84" s="8" t="s">
        <v>561</v>
      </c>
      <c r="F84" s="8" t="s">
        <v>428</v>
      </c>
      <c r="G84" s="6" t="s">
        <v>66</v>
      </c>
      <c r="H84" s="6" t="s">
        <v>339</v>
      </c>
      <c r="I84" s="8"/>
      <c r="J84" s="9">
        <v>5</v>
      </c>
      <c r="K84" s="9">
        <v>480</v>
      </c>
      <c r="L84" s="9">
        <v>2020</v>
      </c>
      <c r="M84" s="8" t="s">
        <v>562</v>
      </c>
      <c r="N84" s="8" t="s">
        <v>431</v>
      </c>
      <c r="O84" s="8" t="s">
        <v>432</v>
      </c>
      <c r="P84" s="6" t="s">
        <v>339</v>
      </c>
      <c r="Q84" s="8" t="s">
        <v>380</v>
      </c>
      <c r="R84" s="10" t="s">
        <v>563</v>
      </c>
      <c r="S84" s="11"/>
      <c r="T84" s="6"/>
      <c r="U84" s="27" t="str">
        <f>HYPERLINK("https://media.infra-m.ru/1044/1044514/cover/1044514.jpg", "Обложка")</f>
        <v>Обложка</v>
      </c>
      <c r="V84" s="12"/>
      <c r="W84" s="8" t="s">
        <v>433</v>
      </c>
      <c r="X84" s="6"/>
      <c r="Y84" s="6"/>
      <c r="Z84" s="6"/>
      <c r="AA84" s="6" t="s">
        <v>564</v>
      </c>
    </row>
    <row r="85" spans="1:27" s="4" customFormat="1" ht="42" customHeight="1">
      <c r="A85" s="5">
        <v>0</v>
      </c>
      <c r="B85" s="6" t="s">
        <v>565</v>
      </c>
      <c r="C85" s="13">
        <v>2760</v>
      </c>
      <c r="D85" s="8" t="s">
        <v>566</v>
      </c>
      <c r="E85" s="8" t="s">
        <v>567</v>
      </c>
      <c r="F85" s="8" t="s">
        <v>428</v>
      </c>
      <c r="G85" s="6" t="s">
        <v>66</v>
      </c>
      <c r="H85" s="6" t="s">
        <v>339</v>
      </c>
      <c r="I85" s="8"/>
      <c r="J85" s="9">
        <v>1</v>
      </c>
      <c r="K85" s="9">
        <v>480</v>
      </c>
      <c r="L85" s="9">
        <v>2019</v>
      </c>
      <c r="M85" s="8" t="s">
        <v>568</v>
      </c>
      <c r="N85" s="8" t="s">
        <v>431</v>
      </c>
      <c r="O85" s="8" t="s">
        <v>432</v>
      </c>
      <c r="P85" s="6" t="s">
        <v>339</v>
      </c>
      <c r="Q85" s="8" t="s">
        <v>118</v>
      </c>
      <c r="R85" s="10" t="s">
        <v>439</v>
      </c>
      <c r="S85" s="11"/>
      <c r="T85" s="6"/>
      <c r="U85" s="27" t="str">
        <f>HYPERLINK("https://media.infra-m.ru/1020/1020975/cover/1020975.jpg", "Обложка")</f>
        <v>Обложка</v>
      </c>
      <c r="V85" s="12"/>
      <c r="W85" s="8" t="s">
        <v>433</v>
      </c>
      <c r="X85" s="6"/>
      <c r="Y85" s="6"/>
      <c r="Z85" s="6"/>
      <c r="AA85" s="6" t="s">
        <v>564</v>
      </c>
    </row>
    <row r="86" spans="1:27" s="4" customFormat="1" ht="42" customHeight="1">
      <c r="A86" s="5">
        <v>0</v>
      </c>
      <c r="B86" s="6" t="s">
        <v>569</v>
      </c>
      <c r="C86" s="13">
        <v>2760</v>
      </c>
      <c r="D86" s="8" t="s">
        <v>570</v>
      </c>
      <c r="E86" s="8" t="s">
        <v>571</v>
      </c>
      <c r="F86" s="8" t="s">
        <v>428</v>
      </c>
      <c r="G86" s="6" t="s">
        <v>66</v>
      </c>
      <c r="H86" s="6" t="s">
        <v>339</v>
      </c>
      <c r="I86" s="8"/>
      <c r="J86" s="9">
        <v>1</v>
      </c>
      <c r="K86" s="9">
        <v>480</v>
      </c>
      <c r="L86" s="9">
        <v>2019</v>
      </c>
      <c r="M86" s="8" t="s">
        <v>572</v>
      </c>
      <c r="N86" s="8" t="s">
        <v>431</v>
      </c>
      <c r="O86" s="8" t="s">
        <v>432</v>
      </c>
      <c r="P86" s="6" t="s">
        <v>339</v>
      </c>
      <c r="Q86" s="8" t="s">
        <v>118</v>
      </c>
      <c r="R86" s="10" t="s">
        <v>439</v>
      </c>
      <c r="S86" s="11"/>
      <c r="T86" s="6"/>
      <c r="U86" s="27" t="str">
        <f>HYPERLINK("https://media.infra-m.ru/1020/1020972/cover/1020972.jpg", "Обложка")</f>
        <v>Обложка</v>
      </c>
      <c r="V86" s="12"/>
      <c r="W86" s="8" t="s">
        <v>433</v>
      </c>
      <c r="X86" s="6"/>
      <c r="Y86" s="6"/>
      <c r="Z86" s="6"/>
      <c r="AA86" s="6" t="s">
        <v>564</v>
      </c>
    </row>
    <row r="87" spans="1:27" s="4" customFormat="1" ht="42" customHeight="1">
      <c r="A87" s="5">
        <v>0</v>
      </c>
      <c r="B87" s="6" t="s">
        <v>573</v>
      </c>
      <c r="C87" s="13">
        <v>2760</v>
      </c>
      <c r="D87" s="8" t="s">
        <v>574</v>
      </c>
      <c r="E87" s="8" t="s">
        <v>575</v>
      </c>
      <c r="F87" s="8" t="s">
        <v>428</v>
      </c>
      <c r="G87" s="6" t="s">
        <v>66</v>
      </c>
      <c r="H87" s="6" t="s">
        <v>339</v>
      </c>
      <c r="I87" s="8"/>
      <c r="J87" s="9">
        <v>1</v>
      </c>
      <c r="K87" s="9">
        <v>480</v>
      </c>
      <c r="L87" s="9">
        <v>2019</v>
      </c>
      <c r="M87" s="8" t="s">
        <v>576</v>
      </c>
      <c r="N87" s="8" t="s">
        <v>431</v>
      </c>
      <c r="O87" s="8" t="s">
        <v>432</v>
      </c>
      <c r="P87" s="6" t="s">
        <v>339</v>
      </c>
      <c r="Q87" s="8" t="s">
        <v>118</v>
      </c>
      <c r="R87" s="10" t="s">
        <v>439</v>
      </c>
      <c r="S87" s="11"/>
      <c r="T87" s="6"/>
      <c r="U87" s="27" t="str">
        <f>HYPERLINK("https://media.infra-m.ru/1020/1020766/cover/1020766.jpg", "Обложка")</f>
        <v>Обложка</v>
      </c>
      <c r="V87" s="12"/>
      <c r="W87" s="8" t="s">
        <v>433</v>
      </c>
      <c r="X87" s="6"/>
      <c r="Y87" s="6"/>
      <c r="Z87" s="6"/>
      <c r="AA87" s="6" t="s">
        <v>564</v>
      </c>
    </row>
    <row r="88" spans="1:27" s="4" customFormat="1" ht="42" customHeight="1">
      <c r="A88" s="5">
        <v>0</v>
      </c>
      <c r="B88" s="6" t="s">
        <v>577</v>
      </c>
      <c r="C88" s="13">
        <v>2760</v>
      </c>
      <c r="D88" s="8" t="s">
        <v>578</v>
      </c>
      <c r="E88" s="8" t="s">
        <v>579</v>
      </c>
      <c r="F88" s="8" t="s">
        <v>428</v>
      </c>
      <c r="G88" s="6" t="s">
        <v>66</v>
      </c>
      <c r="H88" s="6" t="s">
        <v>339</v>
      </c>
      <c r="I88" s="8"/>
      <c r="J88" s="9">
        <v>1</v>
      </c>
      <c r="K88" s="9">
        <v>480</v>
      </c>
      <c r="L88" s="9">
        <v>2019</v>
      </c>
      <c r="M88" s="8" t="s">
        <v>580</v>
      </c>
      <c r="N88" s="8" t="s">
        <v>431</v>
      </c>
      <c r="O88" s="8" t="s">
        <v>432</v>
      </c>
      <c r="P88" s="6" t="s">
        <v>339</v>
      </c>
      <c r="Q88" s="8" t="s">
        <v>118</v>
      </c>
      <c r="R88" s="10" t="s">
        <v>439</v>
      </c>
      <c r="S88" s="11"/>
      <c r="T88" s="6"/>
      <c r="U88" s="27" t="str">
        <f>HYPERLINK("https://media.infra-m.ru/1020/1020836/cover/1020836.jpg", "Обложка")</f>
        <v>Обложка</v>
      </c>
      <c r="V88" s="12"/>
      <c r="W88" s="8" t="s">
        <v>433</v>
      </c>
      <c r="X88" s="6"/>
      <c r="Y88" s="6"/>
      <c r="Z88" s="6"/>
      <c r="AA88" s="6" t="s">
        <v>581</v>
      </c>
    </row>
    <row r="89" spans="1:27" s="4" customFormat="1" ht="42" customHeight="1">
      <c r="A89" s="5">
        <v>0</v>
      </c>
      <c r="B89" s="6" t="s">
        <v>582</v>
      </c>
      <c r="C89" s="13">
        <v>2760</v>
      </c>
      <c r="D89" s="8" t="s">
        <v>583</v>
      </c>
      <c r="E89" s="8" t="s">
        <v>584</v>
      </c>
      <c r="F89" s="8" t="s">
        <v>428</v>
      </c>
      <c r="G89" s="6" t="s">
        <v>66</v>
      </c>
      <c r="H89" s="6" t="s">
        <v>339</v>
      </c>
      <c r="I89" s="8"/>
      <c r="J89" s="9">
        <v>1</v>
      </c>
      <c r="K89" s="9">
        <v>480</v>
      </c>
      <c r="L89" s="9">
        <v>2019</v>
      </c>
      <c r="M89" s="8" t="s">
        <v>585</v>
      </c>
      <c r="N89" s="8" t="s">
        <v>431</v>
      </c>
      <c r="O89" s="8" t="s">
        <v>432</v>
      </c>
      <c r="P89" s="6" t="s">
        <v>339</v>
      </c>
      <c r="Q89" s="8" t="s">
        <v>118</v>
      </c>
      <c r="R89" s="10" t="s">
        <v>439</v>
      </c>
      <c r="S89" s="11"/>
      <c r="T89" s="6"/>
      <c r="U89" s="27" t="str">
        <f>HYPERLINK("https://media.infra-m.ru/1001/1001517/cover/1001517.jpg", "Обложка")</f>
        <v>Обложка</v>
      </c>
      <c r="V89" s="12"/>
      <c r="W89" s="8" t="s">
        <v>433</v>
      </c>
      <c r="X89" s="6"/>
      <c r="Y89" s="6"/>
      <c r="Z89" s="6"/>
      <c r="AA89" s="6" t="s">
        <v>581</v>
      </c>
    </row>
    <row r="90" spans="1:27" s="4" customFormat="1" ht="42" customHeight="1">
      <c r="A90" s="5">
        <v>0</v>
      </c>
      <c r="B90" s="6" t="s">
        <v>586</v>
      </c>
      <c r="C90" s="13">
        <v>2760</v>
      </c>
      <c r="D90" s="8" t="s">
        <v>587</v>
      </c>
      <c r="E90" s="8" t="s">
        <v>588</v>
      </c>
      <c r="F90" s="8" t="s">
        <v>428</v>
      </c>
      <c r="G90" s="6" t="s">
        <v>66</v>
      </c>
      <c r="H90" s="6" t="s">
        <v>339</v>
      </c>
      <c r="I90" s="8"/>
      <c r="J90" s="9">
        <v>1</v>
      </c>
      <c r="K90" s="9">
        <v>528</v>
      </c>
      <c r="L90" s="9">
        <v>2019</v>
      </c>
      <c r="M90" s="8" t="s">
        <v>589</v>
      </c>
      <c r="N90" s="8" t="s">
        <v>431</v>
      </c>
      <c r="O90" s="8" t="s">
        <v>432</v>
      </c>
      <c r="P90" s="6" t="s">
        <v>339</v>
      </c>
      <c r="Q90" s="8" t="s">
        <v>118</v>
      </c>
      <c r="R90" s="10" t="s">
        <v>439</v>
      </c>
      <c r="S90" s="11"/>
      <c r="T90" s="6"/>
      <c r="U90" s="27" t="str">
        <f>HYPERLINK("https://media.infra-m.ru/1001/1001519/cover/1001519.jpg", "Обложка")</f>
        <v>Обложка</v>
      </c>
      <c r="V90" s="12"/>
      <c r="W90" s="8" t="s">
        <v>433</v>
      </c>
      <c r="X90" s="6"/>
      <c r="Y90" s="6"/>
      <c r="Z90" s="6"/>
      <c r="AA90" s="6" t="s">
        <v>121</v>
      </c>
    </row>
    <row r="91" spans="1:27" s="4" customFormat="1" ht="51.95" customHeight="1">
      <c r="A91" s="5">
        <v>0</v>
      </c>
      <c r="B91" s="6" t="s">
        <v>590</v>
      </c>
      <c r="C91" s="13">
        <v>1344</v>
      </c>
      <c r="D91" s="8" t="s">
        <v>591</v>
      </c>
      <c r="E91" s="8" t="s">
        <v>592</v>
      </c>
      <c r="F91" s="8" t="s">
        <v>593</v>
      </c>
      <c r="G91" s="6" t="s">
        <v>52</v>
      </c>
      <c r="H91" s="6" t="s">
        <v>38</v>
      </c>
      <c r="I91" s="8"/>
      <c r="J91" s="9">
        <v>1</v>
      </c>
      <c r="K91" s="9">
        <v>249</v>
      </c>
      <c r="L91" s="9">
        <v>2023</v>
      </c>
      <c r="M91" s="8" t="s">
        <v>594</v>
      </c>
      <c r="N91" s="8" t="s">
        <v>78</v>
      </c>
      <c r="O91" s="8" t="s">
        <v>216</v>
      </c>
      <c r="P91" s="6" t="s">
        <v>57</v>
      </c>
      <c r="Q91" s="8" t="s">
        <v>238</v>
      </c>
      <c r="R91" s="10" t="s">
        <v>595</v>
      </c>
      <c r="S91" s="11"/>
      <c r="T91" s="6"/>
      <c r="U91" s="27" t="str">
        <f>HYPERLINK("https://media.infra-m.ru/2031/2031715/cover/2031715.jpg", "Обложка")</f>
        <v>Обложка</v>
      </c>
      <c r="V91" s="27" t="str">
        <f>HYPERLINK("https://znanium.ru/catalog/product/2031715", "Ознакомиться")</f>
        <v>Ознакомиться</v>
      </c>
      <c r="W91" s="8"/>
      <c r="X91" s="6"/>
      <c r="Y91" s="6"/>
      <c r="Z91" s="6"/>
      <c r="AA91" s="6" t="s">
        <v>596</v>
      </c>
    </row>
    <row r="92" spans="1:27" s="4" customFormat="1" ht="51.95" customHeight="1">
      <c r="A92" s="5">
        <v>0</v>
      </c>
      <c r="B92" s="6" t="s">
        <v>597</v>
      </c>
      <c r="C92" s="13">
        <v>1260</v>
      </c>
      <c r="D92" s="8" t="s">
        <v>598</v>
      </c>
      <c r="E92" s="8" t="s">
        <v>599</v>
      </c>
      <c r="F92" s="8" t="s">
        <v>600</v>
      </c>
      <c r="G92" s="6" t="s">
        <v>52</v>
      </c>
      <c r="H92" s="6" t="s">
        <v>38</v>
      </c>
      <c r="I92" s="8" t="s">
        <v>96</v>
      </c>
      <c r="J92" s="9">
        <v>1</v>
      </c>
      <c r="K92" s="9">
        <v>224</v>
      </c>
      <c r="L92" s="9">
        <v>2024</v>
      </c>
      <c r="M92" s="8" t="s">
        <v>601</v>
      </c>
      <c r="N92" s="8" t="s">
        <v>316</v>
      </c>
      <c r="O92" s="8" t="s">
        <v>317</v>
      </c>
      <c r="P92" s="6" t="s">
        <v>80</v>
      </c>
      <c r="Q92" s="8" t="s">
        <v>44</v>
      </c>
      <c r="R92" s="10" t="s">
        <v>602</v>
      </c>
      <c r="S92" s="11"/>
      <c r="T92" s="6"/>
      <c r="U92" s="27" t="str">
        <f>HYPERLINK("https://media.infra-m.ru/2143/2143224/cover/2143224.jpg", "Обложка")</f>
        <v>Обложка</v>
      </c>
      <c r="V92" s="27" t="str">
        <f>HYPERLINK("https://znanium.ru/catalog/product/2143224", "Ознакомиться")</f>
        <v>Ознакомиться</v>
      </c>
      <c r="W92" s="8" t="s">
        <v>603</v>
      </c>
      <c r="X92" s="6"/>
      <c r="Y92" s="6"/>
      <c r="Z92" s="6"/>
      <c r="AA92" s="6" t="s">
        <v>111</v>
      </c>
    </row>
    <row r="93" spans="1:27" s="4" customFormat="1" ht="51.95" customHeight="1">
      <c r="A93" s="5">
        <v>0</v>
      </c>
      <c r="B93" s="6" t="s">
        <v>604</v>
      </c>
      <c r="C93" s="13">
        <v>1560</v>
      </c>
      <c r="D93" s="8" t="s">
        <v>605</v>
      </c>
      <c r="E93" s="8" t="s">
        <v>606</v>
      </c>
      <c r="F93" s="8" t="s">
        <v>607</v>
      </c>
      <c r="G93" s="6" t="s">
        <v>66</v>
      </c>
      <c r="H93" s="6" t="s">
        <v>38</v>
      </c>
      <c r="I93" s="8" t="s">
        <v>39</v>
      </c>
      <c r="J93" s="9">
        <v>1</v>
      </c>
      <c r="K93" s="9">
        <v>285</v>
      </c>
      <c r="L93" s="9">
        <v>2023</v>
      </c>
      <c r="M93" s="8" t="s">
        <v>608</v>
      </c>
      <c r="N93" s="8" t="s">
        <v>55</v>
      </c>
      <c r="O93" s="8" t="s">
        <v>609</v>
      </c>
      <c r="P93" s="6" t="s">
        <v>57</v>
      </c>
      <c r="Q93" s="8" t="s">
        <v>58</v>
      </c>
      <c r="R93" s="10" t="s">
        <v>610</v>
      </c>
      <c r="S93" s="11"/>
      <c r="T93" s="6"/>
      <c r="U93" s="27" t="str">
        <f>HYPERLINK("https://media.infra-m.ru/1918/1918490/cover/1918490.jpg", "Обложка")</f>
        <v>Обложка</v>
      </c>
      <c r="V93" s="27" t="str">
        <f>HYPERLINK("https://znanium.ru/catalog/product/1918490", "Ознакомиться")</f>
        <v>Ознакомиться</v>
      </c>
      <c r="W93" s="8" t="s">
        <v>611</v>
      </c>
      <c r="X93" s="6"/>
      <c r="Y93" s="6"/>
      <c r="Z93" s="6"/>
      <c r="AA93" s="6" t="s">
        <v>612</v>
      </c>
    </row>
    <row r="94" spans="1:27" s="4" customFormat="1" ht="44.1" customHeight="1">
      <c r="A94" s="5">
        <v>0</v>
      </c>
      <c r="B94" s="6" t="s">
        <v>613</v>
      </c>
      <c r="C94" s="7">
        <v>972</v>
      </c>
      <c r="D94" s="8" t="s">
        <v>614</v>
      </c>
      <c r="E94" s="8" t="s">
        <v>615</v>
      </c>
      <c r="F94" s="8" t="s">
        <v>607</v>
      </c>
      <c r="G94" s="6" t="s">
        <v>66</v>
      </c>
      <c r="H94" s="6" t="s">
        <v>38</v>
      </c>
      <c r="I94" s="8"/>
      <c r="J94" s="9">
        <v>1</v>
      </c>
      <c r="K94" s="9">
        <v>178</v>
      </c>
      <c r="L94" s="9">
        <v>2023</v>
      </c>
      <c r="M94" s="8" t="s">
        <v>616</v>
      </c>
      <c r="N94" s="8" t="s">
        <v>55</v>
      </c>
      <c r="O94" s="8" t="s">
        <v>609</v>
      </c>
      <c r="P94" s="6" t="s">
        <v>57</v>
      </c>
      <c r="Q94" s="8" t="s">
        <v>58</v>
      </c>
      <c r="R94" s="10" t="s">
        <v>617</v>
      </c>
      <c r="S94" s="11"/>
      <c r="T94" s="6"/>
      <c r="U94" s="27" t="str">
        <f>HYPERLINK("https://media.infra-m.ru/1939/1939108/cover/1939108.jpg", "Обложка")</f>
        <v>Обложка</v>
      </c>
      <c r="V94" s="27" t="str">
        <f>HYPERLINK("https://znanium.ru/catalog/product/1939108", "Ознакомиться")</f>
        <v>Ознакомиться</v>
      </c>
      <c r="W94" s="8" t="s">
        <v>611</v>
      </c>
      <c r="X94" s="6"/>
      <c r="Y94" s="6"/>
      <c r="Z94" s="6"/>
      <c r="AA94" s="6" t="s">
        <v>612</v>
      </c>
    </row>
    <row r="95" spans="1:27" s="4" customFormat="1" ht="51.95" customHeight="1">
      <c r="A95" s="5">
        <v>0</v>
      </c>
      <c r="B95" s="6" t="s">
        <v>618</v>
      </c>
      <c r="C95" s="13">
        <v>1308</v>
      </c>
      <c r="D95" s="8" t="s">
        <v>619</v>
      </c>
      <c r="E95" s="8" t="s">
        <v>620</v>
      </c>
      <c r="F95" s="8" t="s">
        <v>607</v>
      </c>
      <c r="G95" s="6" t="s">
        <v>52</v>
      </c>
      <c r="H95" s="6" t="s">
        <v>38</v>
      </c>
      <c r="I95" s="8" t="s">
        <v>39</v>
      </c>
      <c r="J95" s="9">
        <v>1</v>
      </c>
      <c r="K95" s="9">
        <v>238</v>
      </c>
      <c r="L95" s="9">
        <v>2024</v>
      </c>
      <c r="M95" s="8" t="s">
        <v>621</v>
      </c>
      <c r="N95" s="8" t="s">
        <v>55</v>
      </c>
      <c r="O95" s="8" t="s">
        <v>609</v>
      </c>
      <c r="P95" s="6" t="s">
        <v>57</v>
      </c>
      <c r="Q95" s="8" t="s">
        <v>58</v>
      </c>
      <c r="R95" s="10" t="s">
        <v>622</v>
      </c>
      <c r="S95" s="11"/>
      <c r="T95" s="6"/>
      <c r="U95" s="27" t="str">
        <f>HYPERLINK("https://media.infra-m.ru/1921/1921397/cover/1921397.jpg", "Обложка")</f>
        <v>Обложка</v>
      </c>
      <c r="V95" s="27" t="str">
        <f>HYPERLINK("https://znanium.ru/catalog/product/1843565", "Ознакомиться")</f>
        <v>Ознакомиться</v>
      </c>
      <c r="W95" s="8" t="s">
        <v>611</v>
      </c>
      <c r="X95" s="6"/>
      <c r="Y95" s="6"/>
      <c r="Z95" s="6"/>
      <c r="AA95" s="6" t="s">
        <v>257</v>
      </c>
    </row>
    <row r="96" spans="1:27" s="4" customFormat="1" ht="42" customHeight="1">
      <c r="A96" s="5">
        <v>0</v>
      </c>
      <c r="B96" s="6" t="s">
        <v>623</v>
      </c>
      <c r="C96" s="7">
        <v>916.8</v>
      </c>
      <c r="D96" s="8" t="s">
        <v>624</v>
      </c>
      <c r="E96" s="8" t="s">
        <v>625</v>
      </c>
      <c r="F96" s="8" t="s">
        <v>626</v>
      </c>
      <c r="G96" s="6" t="s">
        <v>37</v>
      </c>
      <c r="H96" s="6" t="s">
        <v>178</v>
      </c>
      <c r="I96" s="8" t="s">
        <v>178</v>
      </c>
      <c r="J96" s="9">
        <v>1</v>
      </c>
      <c r="K96" s="9">
        <v>160</v>
      </c>
      <c r="L96" s="9">
        <v>2024</v>
      </c>
      <c r="M96" s="8" t="s">
        <v>627</v>
      </c>
      <c r="N96" s="8" t="s">
        <v>78</v>
      </c>
      <c r="O96" s="8" t="s">
        <v>107</v>
      </c>
      <c r="P96" s="6" t="s">
        <v>108</v>
      </c>
      <c r="Q96" s="8" t="s">
        <v>118</v>
      </c>
      <c r="R96" s="10" t="s">
        <v>628</v>
      </c>
      <c r="S96" s="11"/>
      <c r="T96" s="6"/>
      <c r="U96" s="27" t="str">
        <f>HYPERLINK("https://media.infra-m.ru/2156/2156795/cover/2156795.jpg", "Обложка")</f>
        <v>Обложка</v>
      </c>
      <c r="V96" s="27" t="str">
        <f>HYPERLINK("https://znanium.ru/catalog/product/2079695", "Ознакомиться")</f>
        <v>Ознакомиться</v>
      </c>
      <c r="W96" s="8" t="s">
        <v>390</v>
      </c>
      <c r="X96" s="6"/>
      <c r="Y96" s="6"/>
      <c r="Z96" s="6"/>
      <c r="AA96" s="6" t="s">
        <v>629</v>
      </c>
    </row>
    <row r="97" spans="1:27" s="4" customFormat="1" ht="51.95" customHeight="1">
      <c r="A97" s="5">
        <v>0</v>
      </c>
      <c r="B97" s="6" t="s">
        <v>630</v>
      </c>
      <c r="C97" s="7">
        <v>341.9</v>
      </c>
      <c r="D97" s="8" t="s">
        <v>631</v>
      </c>
      <c r="E97" s="8" t="s">
        <v>632</v>
      </c>
      <c r="F97" s="8" t="s">
        <v>593</v>
      </c>
      <c r="G97" s="6" t="s">
        <v>37</v>
      </c>
      <c r="H97" s="6" t="s">
        <v>633</v>
      </c>
      <c r="I97" s="8"/>
      <c r="J97" s="9">
        <v>1</v>
      </c>
      <c r="K97" s="9">
        <v>98</v>
      </c>
      <c r="L97" s="9">
        <v>2022</v>
      </c>
      <c r="M97" s="8" t="s">
        <v>634</v>
      </c>
      <c r="N97" s="8" t="s">
        <v>41</v>
      </c>
      <c r="O97" s="8" t="s">
        <v>42</v>
      </c>
      <c r="P97" s="6" t="s">
        <v>43</v>
      </c>
      <c r="Q97" s="8" t="s">
        <v>182</v>
      </c>
      <c r="R97" s="10" t="s">
        <v>635</v>
      </c>
      <c r="S97" s="11"/>
      <c r="T97" s="6"/>
      <c r="U97" s="27" t="str">
        <f>HYPERLINK("https://media.infra-m.ru/1745/1745608/cover/1745608.jpg", "Обложка")</f>
        <v>Обложка</v>
      </c>
      <c r="V97" s="27" t="str">
        <f>HYPERLINK("https://znanium.ru/catalog/product/2093939", "Ознакомиться")</f>
        <v>Ознакомиться</v>
      </c>
      <c r="W97" s="8"/>
      <c r="X97" s="6"/>
      <c r="Y97" s="6"/>
      <c r="Z97" s="6"/>
      <c r="AA97" s="6" t="s">
        <v>636</v>
      </c>
    </row>
    <row r="98" spans="1:27" s="4" customFormat="1" ht="51.95" customHeight="1">
      <c r="A98" s="5">
        <v>0</v>
      </c>
      <c r="B98" s="6" t="s">
        <v>637</v>
      </c>
      <c r="C98" s="13">
        <v>1300.8</v>
      </c>
      <c r="D98" s="8" t="s">
        <v>638</v>
      </c>
      <c r="E98" s="8" t="s">
        <v>639</v>
      </c>
      <c r="F98" s="8" t="s">
        <v>640</v>
      </c>
      <c r="G98" s="6" t="s">
        <v>52</v>
      </c>
      <c r="H98" s="6" t="s">
        <v>38</v>
      </c>
      <c r="I98" s="8" t="s">
        <v>96</v>
      </c>
      <c r="J98" s="9">
        <v>1</v>
      </c>
      <c r="K98" s="9">
        <v>239</v>
      </c>
      <c r="L98" s="9">
        <v>2023</v>
      </c>
      <c r="M98" s="8" t="s">
        <v>641</v>
      </c>
      <c r="N98" s="8" t="s">
        <v>78</v>
      </c>
      <c r="O98" s="8" t="s">
        <v>254</v>
      </c>
      <c r="P98" s="6" t="s">
        <v>80</v>
      </c>
      <c r="Q98" s="8" t="s">
        <v>44</v>
      </c>
      <c r="R98" s="10" t="s">
        <v>642</v>
      </c>
      <c r="S98" s="11"/>
      <c r="T98" s="6"/>
      <c r="U98" s="27" t="str">
        <f>HYPERLINK("https://media.infra-m.ru/2006/2006059/cover/2006059.jpg", "Обложка")</f>
        <v>Обложка</v>
      </c>
      <c r="V98" s="27" t="str">
        <f>HYPERLINK("https://znanium.ru/catalog/product/1167070", "Ознакомиться")</f>
        <v>Ознакомиться</v>
      </c>
      <c r="W98" s="8" t="s">
        <v>256</v>
      </c>
      <c r="X98" s="6"/>
      <c r="Y98" s="6"/>
      <c r="Z98" s="6"/>
      <c r="AA98" s="6" t="s">
        <v>195</v>
      </c>
    </row>
    <row r="99" spans="1:27" s="4" customFormat="1" ht="42" customHeight="1">
      <c r="A99" s="5">
        <v>0</v>
      </c>
      <c r="B99" s="6" t="s">
        <v>643</v>
      </c>
      <c r="C99" s="13">
        <v>3204</v>
      </c>
      <c r="D99" s="8" t="s">
        <v>644</v>
      </c>
      <c r="E99" s="8" t="s">
        <v>645</v>
      </c>
      <c r="F99" s="8" t="s">
        <v>646</v>
      </c>
      <c r="G99" s="6" t="s">
        <v>52</v>
      </c>
      <c r="H99" s="6" t="s">
        <v>38</v>
      </c>
      <c r="I99" s="8" t="s">
        <v>87</v>
      </c>
      <c r="J99" s="9">
        <v>1</v>
      </c>
      <c r="K99" s="9">
        <v>718</v>
      </c>
      <c r="L99" s="9">
        <v>2023</v>
      </c>
      <c r="M99" s="8" t="s">
        <v>647</v>
      </c>
      <c r="N99" s="8" t="s">
        <v>41</v>
      </c>
      <c r="O99" s="8" t="s">
        <v>42</v>
      </c>
      <c r="P99" s="6" t="s">
        <v>80</v>
      </c>
      <c r="Q99" s="8" t="s">
        <v>44</v>
      </c>
      <c r="R99" s="10" t="s">
        <v>648</v>
      </c>
      <c r="S99" s="11"/>
      <c r="T99" s="6"/>
      <c r="U99" s="27" t="str">
        <f>HYPERLINK("https://media.infra-m.ru/1897/1897010/cover/1897010.jpg", "Обложка")</f>
        <v>Обложка</v>
      </c>
      <c r="V99" s="27" t="str">
        <f>HYPERLINK("https://znanium.ru/catalog/product/1897010", "Ознакомиться")</f>
        <v>Ознакомиться</v>
      </c>
      <c r="W99" s="8" t="s">
        <v>46</v>
      </c>
      <c r="X99" s="6"/>
      <c r="Y99" s="6"/>
      <c r="Z99" s="6"/>
      <c r="AA99" s="6" t="s">
        <v>82</v>
      </c>
    </row>
    <row r="100" spans="1:27" s="4" customFormat="1" ht="42" customHeight="1">
      <c r="A100" s="5">
        <v>0</v>
      </c>
      <c r="B100" s="6" t="s">
        <v>649</v>
      </c>
      <c r="C100" s="7">
        <v>624</v>
      </c>
      <c r="D100" s="8" t="s">
        <v>650</v>
      </c>
      <c r="E100" s="8" t="s">
        <v>651</v>
      </c>
      <c r="F100" s="8" t="s">
        <v>652</v>
      </c>
      <c r="G100" s="6" t="s">
        <v>37</v>
      </c>
      <c r="H100" s="6" t="s">
        <v>38</v>
      </c>
      <c r="I100" s="8" t="s">
        <v>307</v>
      </c>
      <c r="J100" s="9">
        <v>1</v>
      </c>
      <c r="K100" s="9">
        <v>160</v>
      </c>
      <c r="L100" s="9">
        <v>2020</v>
      </c>
      <c r="M100" s="8" t="s">
        <v>653</v>
      </c>
      <c r="N100" s="8" t="s">
        <v>41</v>
      </c>
      <c r="O100" s="8" t="s">
        <v>42</v>
      </c>
      <c r="P100" s="6" t="s">
        <v>80</v>
      </c>
      <c r="Q100" s="8" t="s">
        <v>44</v>
      </c>
      <c r="R100" s="10" t="s">
        <v>654</v>
      </c>
      <c r="S100" s="11"/>
      <c r="T100" s="6"/>
      <c r="U100" s="27" t="str">
        <f>HYPERLINK("https://media.infra-m.ru/1039/1039306/cover/1039306.jpg", "Обложка")</f>
        <v>Обложка</v>
      </c>
      <c r="V100" s="27" t="str">
        <f>HYPERLINK("https://znanium.ru/catalog/product/1039306", "Ознакомиться")</f>
        <v>Ознакомиться</v>
      </c>
      <c r="W100" s="8" t="s">
        <v>46</v>
      </c>
      <c r="X100" s="6"/>
      <c r="Y100" s="6"/>
      <c r="Z100" s="6"/>
      <c r="AA100" s="6" t="s">
        <v>91</v>
      </c>
    </row>
    <row r="101" spans="1:27" s="4" customFormat="1" ht="51.95" customHeight="1">
      <c r="A101" s="5">
        <v>0</v>
      </c>
      <c r="B101" s="6" t="s">
        <v>655</v>
      </c>
      <c r="C101" s="13">
        <v>1056</v>
      </c>
      <c r="D101" s="8" t="s">
        <v>656</v>
      </c>
      <c r="E101" s="8" t="s">
        <v>657</v>
      </c>
      <c r="F101" s="8" t="s">
        <v>658</v>
      </c>
      <c r="G101" s="6" t="s">
        <v>52</v>
      </c>
      <c r="H101" s="6" t="s">
        <v>38</v>
      </c>
      <c r="I101" s="8" t="s">
        <v>96</v>
      </c>
      <c r="J101" s="9">
        <v>1</v>
      </c>
      <c r="K101" s="9">
        <v>176</v>
      </c>
      <c r="L101" s="9">
        <v>2025</v>
      </c>
      <c r="M101" s="8" t="s">
        <v>659</v>
      </c>
      <c r="N101" s="8" t="s">
        <v>41</v>
      </c>
      <c r="O101" s="8" t="s">
        <v>42</v>
      </c>
      <c r="P101" s="6" t="s">
        <v>80</v>
      </c>
      <c r="Q101" s="8" t="s">
        <v>44</v>
      </c>
      <c r="R101" s="10" t="s">
        <v>660</v>
      </c>
      <c r="S101" s="11"/>
      <c r="T101" s="6"/>
      <c r="U101" s="27" t="str">
        <f>HYPERLINK("https://media.infra-m.ru/2171/2171239/cover/2171239.jpg", "Обложка")</f>
        <v>Обложка</v>
      </c>
      <c r="V101" s="27" t="str">
        <f>HYPERLINK("https://znanium.ru/catalog/product/2171239", "Ознакомиться")</f>
        <v>Ознакомиться</v>
      </c>
      <c r="W101" s="8" t="s">
        <v>661</v>
      </c>
      <c r="X101" s="6"/>
      <c r="Y101" s="6"/>
      <c r="Z101" s="6"/>
      <c r="AA101" s="6" t="s">
        <v>612</v>
      </c>
    </row>
    <row r="102" spans="1:27" s="4" customFormat="1" ht="51.95" customHeight="1">
      <c r="A102" s="5">
        <v>0</v>
      </c>
      <c r="B102" s="6" t="s">
        <v>662</v>
      </c>
      <c r="C102" s="7">
        <v>616.79999999999995</v>
      </c>
      <c r="D102" s="8" t="s">
        <v>663</v>
      </c>
      <c r="E102" s="8" t="s">
        <v>664</v>
      </c>
      <c r="F102" s="8" t="s">
        <v>665</v>
      </c>
      <c r="G102" s="6" t="s">
        <v>37</v>
      </c>
      <c r="H102" s="6" t="s">
        <v>67</v>
      </c>
      <c r="I102" s="8" t="s">
        <v>179</v>
      </c>
      <c r="J102" s="9">
        <v>1</v>
      </c>
      <c r="K102" s="9">
        <v>112</v>
      </c>
      <c r="L102" s="9">
        <v>2024</v>
      </c>
      <c r="M102" s="8" t="s">
        <v>666</v>
      </c>
      <c r="N102" s="8" t="s">
        <v>55</v>
      </c>
      <c r="O102" s="8" t="s">
        <v>163</v>
      </c>
      <c r="P102" s="6" t="s">
        <v>80</v>
      </c>
      <c r="Q102" s="8" t="s">
        <v>182</v>
      </c>
      <c r="R102" s="10" t="s">
        <v>667</v>
      </c>
      <c r="S102" s="11" t="s">
        <v>668</v>
      </c>
      <c r="T102" s="6"/>
      <c r="U102" s="27" t="str">
        <f>HYPERLINK("https://media.infra-m.ru/2129/2129181/cover/2129181.jpg", "Обложка")</f>
        <v>Обложка</v>
      </c>
      <c r="V102" s="27" t="str">
        <f>HYPERLINK("https://znanium.ru/catalog/product/1280629", "Ознакомиться")</f>
        <v>Ознакомиться</v>
      </c>
      <c r="W102" s="8" t="s">
        <v>669</v>
      </c>
      <c r="X102" s="6"/>
      <c r="Y102" s="6"/>
      <c r="Z102" s="6"/>
      <c r="AA102" s="6" t="s">
        <v>545</v>
      </c>
    </row>
    <row r="103" spans="1:27" s="4" customFormat="1" ht="42" customHeight="1">
      <c r="A103" s="5">
        <v>0</v>
      </c>
      <c r="B103" s="6" t="s">
        <v>670</v>
      </c>
      <c r="C103" s="13">
        <v>3064.8</v>
      </c>
      <c r="D103" s="8" t="s">
        <v>671</v>
      </c>
      <c r="E103" s="8" t="s">
        <v>672</v>
      </c>
      <c r="F103" s="8" t="s">
        <v>673</v>
      </c>
      <c r="G103" s="6" t="s">
        <v>66</v>
      </c>
      <c r="H103" s="6" t="s">
        <v>38</v>
      </c>
      <c r="I103" s="8" t="s">
        <v>179</v>
      </c>
      <c r="J103" s="9">
        <v>1</v>
      </c>
      <c r="K103" s="9">
        <v>510</v>
      </c>
      <c r="L103" s="9">
        <v>2025</v>
      </c>
      <c r="M103" s="8" t="s">
        <v>674</v>
      </c>
      <c r="N103" s="8" t="s">
        <v>55</v>
      </c>
      <c r="O103" s="8" t="s">
        <v>56</v>
      </c>
      <c r="P103" s="6" t="s">
        <v>57</v>
      </c>
      <c r="Q103" s="8" t="s">
        <v>182</v>
      </c>
      <c r="R103" s="10" t="s">
        <v>675</v>
      </c>
      <c r="S103" s="11"/>
      <c r="T103" s="6"/>
      <c r="U103" s="27" t="str">
        <f>HYPERLINK("https://media.infra-m.ru/2170/2170077/cover/2170077.jpg", "Обложка")</f>
        <v>Обложка</v>
      </c>
      <c r="V103" s="27" t="str">
        <f>HYPERLINK("https://znanium.ru/catalog/product/2149827", "Ознакомиться")</f>
        <v>Ознакомиться</v>
      </c>
      <c r="W103" s="8" t="s">
        <v>46</v>
      </c>
      <c r="X103" s="6"/>
      <c r="Y103" s="6"/>
      <c r="Z103" s="6"/>
      <c r="AA103" s="6" t="s">
        <v>228</v>
      </c>
    </row>
    <row r="104" spans="1:27" s="4" customFormat="1" ht="42" customHeight="1">
      <c r="A104" s="5">
        <v>0</v>
      </c>
      <c r="B104" s="6" t="s">
        <v>676</v>
      </c>
      <c r="C104" s="13">
        <v>1780.8</v>
      </c>
      <c r="D104" s="8" t="s">
        <v>677</v>
      </c>
      <c r="E104" s="8" t="s">
        <v>678</v>
      </c>
      <c r="F104" s="8" t="s">
        <v>679</v>
      </c>
      <c r="G104" s="6" t="s">
        <v>66</v>
      </c>
      <c r="H104" s="6" t="s">
        <v>38</v>
      </c>
      <c r="I104" s="8" t="s">
        <v>87</v>
      </c>
      <c r="J104" s="9">
        <v>1</v>
      </c>
      <c r="K104" s="9">
        <v>314</v>
      </c>
      <c r="L104" s="9">
        <v>2024</v>
      </c>
      <c r="M104" s="8" t="s">
        <v>680</v>
      </c>
      <c r="N104" s="8" t="s">
        <v>78</v>
      </c>
      <c r="O104" s="8" t="s">
        <v>681</v>
      </c>
      <c r="P104" s="6" t="s">
        <v>80</v>
      </c>
      <c r="Q104" s="8" t="s">
        <v>44</v>
      </c>
      <c r="R104" s="10" t="s">
        <v>439</v>
      </c>
      <c r="S104" s="11"/>
      <c r="T104" s="6"/>
      <c r="U104" s="27" t="str">
        <f>HYPERLINK("https://media.infra-m.ru/2110/2110039/cover/2110039.jpg", "Обложка")</f>
        <v>Обложка</v>
      </c>
      <c r="V104" s="27" t="str">
        <f>HYPERLINK("https://znanium.ru/catalog/product/1042089", "Ознакомиться")</f>
        <v>Ознакомиться</v>
      </c>
      <c r="W104" s="8" t="s">
        <v>682</v>
      </c>
      <c r="X104" s="6"/>
      <c r="Y104" s="6"/>
      <c r="Z104" s="6"/>
      <c r="AA104" s="6" t="s">
        <v>91</v>
      </c>
    </row>
    <row r="105" spans="1:27" s="4" customFormat="1" ht="42" customHeight="1">
      <c r="A105" s="5">
        <v>0</v>
      </c>
      <c r="B105" s="6" t="s">
        <v>683</v>
      </c>
      <c r="C105" s="13">
        <v>2396.4</v>
      </c>
      <c r="D105" s="8" t="s">
        <v>684</v>
      </c>
      <c r="E105" s="8" t="s">
        <v>685</v>
      </c>
      <c r="F105" s="8" t="s">
        <v>686</v>
      </c>
      <c r="G105" s="6" t="s">
        <v>66</v>
      </c>
      <c r="H105" s="6" t="s">
        <v>420</v>
      </c>
      <c r="I105" s="8" t="s">
        <v>87</v>
      </c>
      <c r="J105" s="9">
        <v>1</v>
      </c>
      <c r="K105" s="9">
        <v>629</v>
      </c>
      <c r="L105" s="9">
        <v>2024</v>
      </c>
      <c r="M105" s="8" t="s">
        <v>687</v>
      </c>
      <c r="N105" s="8" t="s">
        <v>78</v>
      </c>
      <c r="O105" s="8" t="s">
        <v>681</v>
      </c>
      <c r="P105" s="6" t="s">
        <v>80</v>
      </c>
      <c r="Q105" s="8" t="s">
        <v>44</v>
      </c>
      <c r="R105" s="10" t="s">
        <v>688</v>
      </c>
      <c r="S105" s="11"/>
      <c r="T105" s="6"/>
      <c r="U105" s="27" t="str">
        <f>HYPERLINK("https://media.infra-m.ru/2129/2129190/cover/2129190.jpg", "Обложка")</f>
        <v>Обложка</v>
      </c>
      <c r="V105" s="27" t="str">
        <f>HYPERLINK("https://znanium.ru/catalog/product/1154378", "Ознакомиться")</f>
        <v>Ознакомиться</v>
      </c>
      <c r="W105" s="8" t="s">
        <v>689</v>
      </c>
      <c r="X105" s="6"/>
      <c r="Y105" s="6"/>
      <c r="Z105" s="6"/>
      <c r="AA105" s="6" t="s">
        <v>47</v>
      </c>
    </row>
    <row r="106" spans="1:27" s="4" customFormat="1" ht="51.95" customHeight="1">
      <c r="A106" s="5">
        <v>0</v>
      </c>
      <c r="B106" s="6" t="s">
        <v>690</v>
      </c>
      <c r="C106" s="13">
        <v>2988</v>
      </c>
      <c r="D106" s="8" t="s">
        <v>691</v>
      </c>
      <c r="E106" s="8" t="s">
        <v>692</v>
      </c>
      <c r="F106" s="8" t="s">
        <v>693</v>
      </c>
      <c r="G106" s="6" t="s">
        <v>66</v>
      </c>
      <c r="H106" s="6" t="s">
        <v>38</v>
      </c>
      <c r="I106" s="8" t="s">
        <v>87</v>
      </c>
      <c r="J106" s="9">
        <v>1</v>
      </c>
      <c r="K106" s="9">
        <v>512</v>
      </c>
      <c r="L106" s="9">
        <v>2024</v>
      </c>
      <c r="M106" s="8" t="s">
        <v>694</v>
      </c>
      <c r="N106" s="8" t="s">
        <v>78</v>
      </c>
      <c r="O106" s="8" t="s">
        <v>146</v>
      </c>
      <c r="P106" s="6" t="s">
        <v>108</v>
      </c>
      <c r="Q106" s="8" t="s">
        <v>58</v>
      </c>
      <c r="R106" s="10" t="s">
        <v>695</v>
      </c>
      <c r="S106" s="11"/>
      <c r="T106" s="6"/>
      <c r="U106" s="27" t="str">
        <f>HYPERLINK("https://media.infra-m.ru/2136/2136248/cover/2136248.jpg", "Обложка")</f>
        <v>Обложка</v>
      </c>
      <c r="V106" s="27" t="str">
        <f>HYPERLINK("https://znanium.ru/catalog/product/2136248", "Ознакомиться")</f>
        <v>Ознакомиться</v>
      </c>
      <c r="W106" s="8" t="s">
        <v>689</v>
      </c>
      <c r="X106" s="6"/>
      <c r="Y106" s="6"/>
      <c r="Z106" s="6"/>
      <c r="AA106" s="6" t="s">
        <v>696</v>
      </c>
    </row>
    <row r="107" spans="1:27" s="4" customFormat="1" ht="51.95" customHeight="1">
      <c r="A107" s="5">
        <v>0</v>
      </c>
      <c r="B107" s="6" t="s">
        <v>697</v>
      </c>
      <c r="C107" s="13">
        <v>1392</v>
      </c>
      <c r="D107" s="8" t="s">
        <v>698</v>
      </c>
      <c r="E107" s="8" t="s">
        <v>699</v>
      </c>
      <c r="F107" s="8" t="s">
        <v>700</v>
      </c>
      <c r="G107" s="6" t="s">
        <v>37</v>
      </c>
      <c r="H107" s="6" t="s">
        <v>67</v>
      </c>
      <c r="I107" s="8" t="s">
        <v>96</v>
      </c>
      <c r="J107" s="9">
        <v>1</v>
      </c>
      <c r="K107" s="9">
        <v>232</v>
      </c>
      <c r="L107" s="9">
        <v>2024</v>
      </c>
      <c r="M107" s="8" t="s">
        <v>701</v>
      </c>
      <c r="N107" s="8" t="s">
        <v>78</v>
      </c>
      <c r="O107" s="8" t="s">
        <v>79</v>
      </c>
      <c r="P107" s="6" t="s">
        <v>80</v>
      </c>
      <c r="Q107" s="8" t="s">
        <v>44</v>
      </c>
      <c r="R107" s="10" t="s">
        <v>702</v>
      </c>
      <c r="S107" s="11" t="s">
        <v>703</v>
      </c>
      <c r="T107" s="6"/>
      <c r="U107" s="27" t="str">
        <f>HYPERLINK("https://media.infra-m.ru/2170/2170872/cover/2170872.jpg", "Обложка")</f>
        <v>Обложка</v>
      </c>
      <c r="V107" s="27" t="str">
        <f>HYPERLINK("https://znanium.ru/catalog/product/2170872", "Ознакомиться")</f>
        <v>Ознакомиться</v>
      </c>
      <c r="W107" s="8" t="s">
        <v>704</v>
      </c>
      <c r="X107" s="6"/>
      <c r="Y107" s="6"/>
      <c r="Z107" s="6"/>
      <c r="AA107" s="6" t="s">
        <v>82</v>
      </c>
    </row>
    <row r="108" spans="1:27" s="4" customFormat="1" ht="51.95" customHeight="1">
      <c r="A108" s="5">
        <v>0</v>
      </c>
      <c r="B108" s="6" t="s">
        <v>705</v>
      </c>
      <c r="C108" s="13">
        <v>3656.4</v>
      </c>
      <c r="D108" s="8" t="s">
        <v>706</v>
      </c>
      <c r="E108" s="8" t="s">
        <v>707</v>
      </c>
      <c r="F108" s="8" t="s">
        <v>708</v>
      </c>
      <c r="G108" s="6" t="s">
        <v>52</v>
      </c>
      <c r="H108" s="6" t="s">
        <v>709</v>
      </c>
      <c r="I108" s="8"/>
      <c r="J108" s="9">
        <v>1</v>
      </c>
      <c r="K108" s="9">
        <v>608</v>
      </c>
      <c r="L108" s="9">
        <v>2025</v>
      </c>
      <c r="M108" s="8" t="s">
        <v>710</v>
      </c>
      <c r="N108" s="8" t="s">
        <v>78</v>
      </c>
      <c r="O108" s="8" t="s">
        <v>79</v>
      </c>
      <c r="P108" s="6" t="s">
        <v>80</v>
      </c>
      <c r="Q108" s="8" t="s">
        <v>44</v>
      </c>
      <c r="R108" s="10" t="s">
        <v>309</v>
      </c>
      <c r="S108" s="11"/>
      <c r="T108" s="6"/>
      <c r="U108" s="27" t="str">
        <f>HYPERLINK("https://media.infra-m.ru/2169/2169279/cover/2169279.jpg", "Обложка")</f>
        <v>Обложка</v>
      </c>
      <c r="V108" s="27" t="str">
        <f>HYPERLINK("https://znanium.ru/catalog/product/1937940", "Ознакомиться")</f>
        <v>Ознакомиться</v>
      </c>
      <c r="W108" s="8" t="s">
        <v>433</v>
      </c>
      <c r="X108" s="6"/>
      <c r="Y108" s="6"/>
      <c r="Z108" s="6"/>
      <c r="AA108" s="6" t="s">
        <v>545</v>
      </c>
    </row>
    <row r="109" spans="1:27" s="4" customFormat="1" ht="51.95" customHeight="1">
      <c r="A109" s="5">
        <v>0</v>
      </c>
      <c r="B109" s="6" t="s">
        <v>711</v>
      </c>
      <c r="C109" s="13">
        <v>3720</v>
      </c>
      <c r="D109" s="8" t="s">
        <v>712</v>
      </c>
      <c r="E109" s="8" t="s">
        <v>713</v>
      </c>
      <c r="F109" s="8" t="s">
        <v>714</v>
      </c>
      <c r="G109" s="6" t="s">
        <v>66</v>
      </c>
      <c r="H109" s="6" t="s">
        <v>38</v>
      </c>
      <c r="I109" s="8" t="s">
        <v>96</v>
      </c>
      <c r="J109" s="9">
        <v>1</v>
      </c>
      <c r="K109" s="9">
        <v>630</v>
      </c>
      <c r="L109" s="9">
        <v>2025</v>
      </c>
      <c r="M109" s="8" t="s">
        <v>715</v>
      </c>
      <c r="N109" s="8" t="s">
        <v>41</v>
      </c>
      <c r="O109" s="8" t="s">
        <v>716</v>
      </c>
      <c r="P109" s="6" t="s">
        <v>80</v>
      </c>
      <c r="Q109" s="8" t="s">
        <v>44</v>
      </c>
      <c r="R109" s="10" t="s">
        <v>717</v>
      </c>
      <c r="S109" s="11"/>
      <c r="T109" s="6"/>
      <c r="U109" s="27" t="str">
        <f>HYPERLINK("https://media.infra-m.ru/2161/2161245/cover/2161245.jpg", "Обложка")</f>
        <v>Обложка</v>
      </c>
      <c r="V109" s="27" t="str">
        <f>HYPERLINK("https://znanium.ru/catalog/product/2161245", "Ознакомиться")</f>
        <v>Ознакомиться</v>
      </c>
      <c r="W109" s="8" t="s">
        <v>718</v>
      </c>
      <c r="X109" s="6"/>
      <c r="Y109" s="6"/>
      <c r="Z109" s="6"/>
      <c r="AA109" s="6" t="s">
        <v>100</v>
      </c>
    </row>
    <row r="110" spans="1:27" s="4" customFormat="1" ht="42" customHeight="1">
      <c r="A110" s="5">
        <v>0</v>
      </c>
      <c r="B110" s="6" t="s">
        <v>719</v>
      </c>
      <c r="C110" s="13">
        <v>1727.9</v>
      </c>
      <c r="D110" s="8" t="s">
        <v>720</v>
      </c>
      <c r="E110" s="8" t="s">
        <v>721</v>
      </c>
      <c r="F110" s="8" t="s">
        <v>722</v>
      </c>
      <c r="G110" s="6" t="s">
        <v>66</v>
      </c>
      <c r="H110" s="6" t="s">
        <v>223</v>
      </c>
      <c r="I110" s="8"/>
      <c r="J110" s="9">
        <v>1</v>
      </c>
      <c r="K110" s="9">
        <v>448</v>
      </c>
      <c r="L110" s="9">
        <v>2019</v>
      </c>
      <c r="M110" s="8" t="s">
        <v>723</v>
      </c>
      <c r="N110" s="8" t="s">
        <v>78</v>
      </c>
      <c r="O110" s="8" t="s">
        <v>216</v>
      </c>
      <c r="P110" s="6" t="s">
        <v>57</v>
      </c>
      <c r="Q110" s="8" t="s">
        <v>44</v>
      </c>
      <c r="R110" s="10" t="s">
        <v>724</v>
      </c>
      <c r="S110" s="11"/>
      <c r="T110" s="6"/>
      <c r="U110" s="27" t="str">
        <f>HYPERLINK("https://media.infra-m.ru/1017/1017283/cover/1017283.jpg", "Обложка")</f>
        <v>Обложка</v>
      </c>
      <c r="V110" s="27" t="str">
        <f>HYPERLINK("https://znanium.ru/catalog/product/2173439", "Ознакомиться")</f>
        <v>Ознакомиться</v>
      </c>
      <c r="W110" s="8"/>
      <c r="X110" s="6"/>
      <c r="Y110" s="6"/>
      <c r="Z110" s="6"/>
      <c r="AA110" s="6" t="s">
        <v>725</v>
      </c>
    </row>
    <row r="111" spans="1:27" s="4" customFormat="1" ht="42" customHeight="1">
      <c r="A111" s="5">
        <v>0</v>
      </c>
      <c r="B111" s="6" t="s">
        <v>726</v>
      </c>
      <c r="C111" s="13">
        <v>2832</v>
      </c>
      <c r="D111" s="8" t="s">
        <v>727</v>
      </c>
      <c r="E111" s="8" t="s">
        <v>728</v>
      </c>
      <c r="F111" s="8" t="s">
        <v>729</v>
      </c>
      <c r="G111" s="6" t="s">
        <v>66</v>
      </c>
      <c r="H111" s="6" t="s">
        <v>223</v>
      </c>
      <c r="I111" s="8"/>
      <c r="J111" s="9">
        <v>1</v>
      </c>
      <c r="K111" s="9">
        <v>472</v>
      </c>
      <c r="L111" s="9">
        <v>2025</v>
      </c>
      <c r="M111" s="8" t="s">
        <v>730</v>
      </c>
      <c r="N111" s="8" t="s">
        <v>78</v>
      </c>
      <c r="O111" s="8" t="s">
        <v>216</v>
      </c>
      <c r="P111" s="6" t="s">
        <v>57</v>
      </c>
      <c r="Q111" s="8" t="s">
        <v>44</v>
      </c>
      <c r="R111" s="10" t="s">
        <v>724</v>
      </c>
      <c r="S111" s="11"/>
      <c r="T111" s="6"/>
      <c r="U111" s="27" t="str">
        <f>HYPERLINK("https://media.infra-m.ru/2173/2173439/cover/2173439.jpg", "Обложка")</f>
        <v>Обложка</v>
      </c>
      <c r="V111" s="27" t="str">
        <f>HYPERLINK("https://znanium.ru/catalog/product/2173439", "Ознакомиться")</f>
        <v>Ознакомиться</v>
      </c>
      <c r="W111" s="8"/>
      <c r="X111" s="6"/>
      <c r="Y111" s="6"/>
      <c r="Z111" s="6"/>
      <c r="AA111" s="6" t="s">
        <v>731</v>
      </c>
    </row>
    <row r="112" spans="1:27" s="4" customFormat="1" ht="51.95" customHeight="1">
      <c r="A112" s="5">
        <v>0</v>
      </c>
      <c r="B112" s="6" t="s">
        <v>732</v>
      </c>
      <c r="C112" s="13">
        <v>1068</v>
      </c>
      <c r="D112" s="8" t="s">
        <v>733</v>
      </c>
      <c r="E112" s="8" t="s">
        <v>734</v>
      </c>
      <c r="F112" s="8" t="s">
        <v>735</v>
      </c>
      <c r="G112" s="6" t="s">
        <v>52</v>
      </c>
      <c r="H112" s="6" t="s">
        <v>223</v>
      </c>
      <c r="I112" s="8"/>
      <c r="J112" s="9">
        <v>1</v>
      </c>
      <c r="K112" s="9">
        <v>160</v>
      </c>
      <c r="L112" s="9">
        <v>2025</v>
      </c>
      <c r="M112" s="8" t="s">
        <v>736</v>
      </c>
      <c r="N112" s="8" t="s">
        <v>78</v>
      </c>
      <c r="O112" s="8" t="s">
        <v>216</v>
      </c>
      <c r="P112" s="6" t="s">
        <v>57</v>
      </c>
      <c r="Q112" s="8" t="s">
        <v>44</v>
      </c>
      <c r="R112" s="10" t="s">
        <v>737</v>
      </c>
      <c r="S112" s="11"/>
      <c r="T112" s="6"/>
      <c r="U112" s="27" t="str">
        <f>HYPERLINK("https://media.infra-m.ru/2163/2163149/cover/2163149.jpg", "Обложка")</f>
        <v>Обложка</v>
      </c>
      <c r="V112" s="27" t="str">
        <f>HYPERLINK("https://znanium.ru/catalog/product/2163149", "Ознакомиться")</f>
        <v>Ознакомиться</v>
      </c>
      <c r="W112" s="8"/>
      <c r="X112" s="6"/>
      <c r="Y112" s="6"/>
      <c r="Z112" s="6"/>
      <c r="AA112" s="6" t="s">
        <v>738</v>
      </c>
    </row>
    <row r="113" spans="1:27" s="4" customFormat="1" ht="51.95" customHeight="1">
      <c r="A113" s="5">
        <v>0</v>
      </c>
      <c r="B113" s="6" t="s">
        <v>739</v>
      </c>
      <c r="C113" s="7">
        <v>540</v>
      </c>
      <c r="D113" s="8" t="s">
        <v>740</v>
      </c>
      <c r="E113" s="8" t="s">
        <v>741</v>
      </c>
      <c r="F113" s="8" t="s">
        <v>735</v>
      </c>
      <c r="G113" s="6" t="s">
        <v>37</v>
      </c>
      <c r="H113" s="6" t="s">
        <v>223</v>
      </c>
      <c r="I113" s="8"/>
      <c r="J113" s="9">
        <v>1</v>
      </c>
      <c r="K113" s="9">
        <v>128</v>
      </c>
      <c r="L113" s="9">
        <v>2019</v>
      </c>
      <c r="M113" s="8" t="s">
        <v>742</v>
      </c>
      <c r="N113" s="8" t="s">
        <v>78</v>
      </c>
      <c r="O113" s="8" t="s">
        <v>216</v>
      </c>
      <c r="P113" s="6" t="s">
        <v>57</v>
      </c>
      <c r="Q113" s="8" t="s">
        <v>238</v>
      </c>
      <c r="R113" s="10" t="s">
        <v>737</v>
      </c>
      <c r="S113" s="11"/>
      <c r="T113" s="6"/>
      <c r="U113" s="27" t="str">
        <f>HYPERLINK("https://media.infra-m.ru/1039/1039624/cover/1039624.jpg", "Обложка")</f>
        <v>Обложка</v>
      </c>
      <c r="V113" s="27" t="str">
        <f>HYPERLINK("https://znanium.ru/catalog/product/2163149", "Ознакомиться")</f>
        <v>Ознакомиться</v>
      </c>
      <c r="W113" s="8"/>
      <c r="X113" s="6"/>
      <c r="Y113" s="6"/>
      <c r="Z113" s="6"/>
      <c r="AA113" s="6" t="s">
        <v>111</v>
      </c>
    </row>
    <row r="114" spans="1:27" s="4" customFormat="1" ht="44.1" customHeight="1">
      <c r="A114" s="5">
        <v>0</v>
      </c>
      <c r="B114" s="6" t="s">
        <v>743</v>
      </c>
      <c r="C114" s="13">
        <v>2880</v>
      </c>
      <c r="D114" s="8" t="s">
        <v>744</v>
      </c>
      <c r="E114" s="8" t="s">
        <v>745</v>
      </c>
      <c r="F114" s="8" t="s">
        <v>746</v>
      </c>
      <c r="G114" s="6" t="s">
        <v>66</v>
      </c>
      <c r="H114" s="6" t="s">
        <v>223</v>
      </c>
      <c r="I114" s="8"/>
      <c r="J114" s="9">
        <v>1</v>
      </c>
      <c r="K114" s="9">
        <v>480</v>
      </c>
      <c r="L114" s="9">
        <v>2025</v>
      </c>
      <c r="M114" s="8" t="s">
        <v>747</v>
      </c>
      <c r="N114" s="8" t="s">
        <v>78</v>
      </c>
      <c r="O114" s="8" t="s">
        <v>216</v>
      </c>
      <c r="P114" s="6" t="s">
        <v>57</v>
      </c>
      <c r="Q114" s="8" t="s">
        <v>44</v>
      </c>
      <c r="R114" s="10" t="s">
        <v>748</v>
      </c>
      <c r="S114" s="11"/>
      <c r="T114" s="6"/>
      <c r="U114" s="27" t="str">
        <f>HYPERLINK("https://media.infra-m.ru/2163/2163150/cover/2163150.jpg", "Обложка")</f>
        <v>Обложка</v>
      </c>
      <c r="V114" s="27" t="str">
        <f>HYPERLINK("https://znanium.ru/catalog/product/2163150", "Ознакомиться")</f>
        <v>Ознакомиться</v>
      </c>
      <c r="W114" s="8" t="s">
        <v>749</v>
      </c>
      <c r="X114" s="6"/>
      <c r="Y114" s="6"/>
      <c r="Z114" s="6"/>
      <c r="AA114" s="6" t="s">
        <v>228</v>
      </c>
    </row>
    <row r="115" spans="1:27" s="4" customFormat="1" ht="44.1" customHeight="1">
      <c r="A115" s="5">
        <v>0</v>
      </c>
      <c r="B115" s="6" t="s">
        <v>750</v>
      </c>
      <c r="C115" s="13">
        <v>1560</v>
      </c>
      <c r="D115" s="8" t="s">
        <v>751</v>
      </c>
      <c r="E115" s="8" t="s">
        <v>752</v>
      </c>
      <c r="F115" s="8" t="s">
        <v>746</v>
      </c>
      <c r="G115" s="6" t="s">
        <v>52</v>
      </c>
      <c r="H115" s="6" t="s">
        <v>223</v>
      </c>
      <c r="I115" s="8"/>
      <c r="J115" s="9">
        <v>1</v>
      </c>
      <c r="K115" s="9">
        <v>360</v>
      </c>
      <c r="L115" s="9">
        <v>2021</v>
      </c>
      <c r="M115" s="8" t="s">
        <v>753</v>
      </c>
      <c r="N115" s="8" t="s">
        <v>78</v>
      </c>
      <c r="O115" s="8" t="s">
        <v>216</v>
      </c>
      <c r="P115" s="6" t="s">
        <v>57</v>
      </c>
      <c r="Q115" s="8" t="s">
        <v>44</v>
      </c>
      <c r="R115" s="10" t="s">
        <v>748</v>
      </c>
      <c r="S115" s="11"/>
      <c r="T115" s="6"/>
      <c r="U115" s="27" t="str">
        <f>HYPERLINK("https://media.infra-m.ru/1248/1248241/cover/1248241.jpg", "Обложка")</f>
        <v>Обложка</v>
      </c>
      <c r="V115" s="27" t="str">
        <f>HYPERLINK("https://znanium.ru/catalog/product/2163150", "Ознакомиться")</f>
        <v>Ознакомиться</v>
      </c>
      <c r="W115" s="8" t="s">
        <v>749</v>
      </c>
      <c r="X115" s="6"/>
      <c r="Y115" s="6"/>
      <c r="Z115" s="6"/>
      <c r="AA115" s="6" t="s">
        <v>195</v>
      </c>
    </row>
    <row r="116" spans="1:27" s="4" customFormat="1" ht="51.95" customHeight="1">
      <c r="A116" s="5">
        <v>0</v>
      </c>
      <c r="B116" s="6" t="s">
        <v>754</v>
      </c>
      <c r="C116" s="13">
        <v>2788.8</v>
      </c>
      <c r="D116" s="8" t="s">
        <v>755</v>
      </c>
      <c r="E116" s="8" t="s">
        <v>756</v>
      </c>
      <c r="F116" s="8" t="s">
        <v>757</v>
      </c>
      <c r="G116" s="6" t="s">
        <v>52</v>
      </c>
      <c r="H116" s="6" t="s">
        <v>38</v>
      </c>
      <c r="I116" s="8" t="s">
        <v>39</v>
      </c>
      <c r="J116" s="9">
        <v>1</v>
      </c>
      <c r="K116" s="9">
        <v>494</v>
      </c>
      <c r="L116" s="9">
        <v>2024</v>
      </c>
      <c r="M116" s="8" t="s">
        <v>758</v>
      </c>
      <c r="N116" s="8" t="s">
        <v>55</v>
      </c>
      <c r="O116" s="8" t="s">
        <v>759</v>
      </c>
      <c r="P116" s="6" t="s">
        <v>57</v>
      </c>
      <c r="Q116" s="8" t="s">
        <v>58</v>
      </c>
      <c r="R116" s="10" t="s">
        <v>760</v>
      </c>
      <c r="S116" s="11"/>
      <c r="T116" s="6"/>
      <c r="U116" s="27" t="str">
        <f>HYPERLINK("https://media.infra-m.ru/2087/2087321/cover/2087321.jpg", "Обложка")</f>
        <v>Обложка</v>
      </c>
      <c r="V116" s="27" t="str">
        <f>HYPERLINK("https://znanium.ru/catalog/product/1287090", "Ознакомиться")</f>
        <v>Ознакомиться</v>
      </c>
      <c r="W116" s="8" t="s">
        <v>227</v>
      </c>
      <c r="X116" s="6"/>
      <c r="Y116" s="6"/>
      <c r="Z116" s="6"/>
      <c r="AA116" s="6" t="s">
        <v>761</v>
      </c>
    </row>
    <row r="117" spans="1:27" s="4" customFormat="1" ht="51.95" customHeight="1">
      <c r="A117" s="5">
        <v>0</v>
      </c>
      <c r="B117" s="6" t="s">
        <v>762</v>
      </c>
      <c r="C117" s="13">
        <v>2400</v>
      </c>
      <c r="D117" s="8" t="s">
        <v>763</v>
      </c>
      <c r="E117" s="8" t="s">
        <v>764</v>
      </c>
      <c r="F117" s="8" t="s">
        <v>765</v>
      </c>
      <c r="G117" s="6" t="s">
        <v>66</v>
      </c>
      <c r="H117" s="6" t="s">
        <v>38</v>
      </c>
      <c r="I117" s="8" t="s">
        <v>39</v>
      </c>
      <c r="J117" s="9">
        <v>1</v>
      </c>
      <c r="K117" s="9">
        <v>424</v>
      </c>
      <c r="L117" s="9">
        <v>2024</v>
      </c>
      <c r="M117" s="8" t="s">
        <v>766</v>
      </c>
      <c r="N117" s="8" t="s">
        <v>78</v>
      </c>
      <c r="O117" s="8" t="s">
        <v>146</v>
      </c>
      <c r="P117" s="6" t="s">
        <v>57</v>
      </c>
      <c r="Q117" s="8" t="s">
        <v>44</v>
      </c>
      <c r="R117" s="10" t="s">
        <v>767</v>
      </c>
      <c r="S117" s="11"/>
      <c r="T117" s="6"/>
      <c r="U117" s="27" t="str">
        <f>HYPERLINK("https://media.infra-m.ru/2145/2145218/cover/2145218.jpg", "Обложка")</f>
        <v>Обложка</v>
      </c>
      <c r="V117" s="27" t="str">
        <f>HYPERLINK("https://znanium.ru/catalog/product/2145218", "Ознакомиться")</f>
        <v>Ознакомиться</v>
      </c>
      <c r="W117" s="8" t="s">
        <v>768</v>
      </c>
      <c r="X117" s="6"/>
      <c r="Y117" s="6"/>
      <c r="Z117" s="6"/>
      <c r="AA117" s="6" t="s">
        <v>100</v>
      </c>
    </row>
    <row r="118" spans="1:27" s="4" customFormat="1" ht="51.95" customHeight="1">
      <c r="A118" s="5">
        <v>0</v>
      </c>
      <c r="B118" s="6" t="s">
        <v>769</v>
      </c>
      <c r="C118" s="13">
        <v>1488</v>
      </c>
      <c r="D118" s="8" t="s">
        <v>770</v>
      </c>
      <c r="E118" s="8" t="s">
        <v>771</v>
      </c>
      <c r="F118" s="8" t="s">
        <v>772</v>
      </c>
      <c r="G118" s="6" t="s">
        <v>52</v>
      </c>
      <c r="H118" s="6" t="s">
        <v>38</v>
      </c>
      <c r="I118" s="8" t="s">
        <v>179</v>
      </c>
      <c r="J118" s="9">
        <v>1</v>
      </c>
      <c r="K118" s="9">
        <v>262</v>
      </c>
      <c r="L118" s="9">
        <v>2023</v>
      </c>
      <c r="M118" s="8" t="s">
        <v>773</v>
      </c>
      <c r="N118" s="8" t="s">
        <v>55</v>
      </c>
      <c r="O118" s="8" t="s">
        <v>56</v>
      </c>
      <c r="P118" s="6" t="s">
        <v>57</v>
      </c>
      <c r="Q118" s="8" t="s">
        <v>182</v>
      </c>
      <c r="R118" s="10" t="s">
        <v>774</v>
      </c>
      <c r="S118" s="11"/>
      <c r="T118" s="6"/>
      <c r="U118" s="27" t="str">
        <f>HYPERLINK("https://media.infra-m.ru/2126/2126765/cover/2126765.jpg", "Обложка")</f>
        <v>Обложка</v>
      </c>
      <c r="V118" s="27" t="str">
        <f>HYPERLINK("https://znanium.ru/catalog/product/2106211", "Ознакомиться")</f>
        <v>Ознакомиться</v>
      </c>
      <c r="W118" s="8" t="s">
        <v>46</v>
      </c>
      <c r="X118" s="6"/>
      <c r="Y118" s="6"/>
      <c r="Z118" s="6"/>
      <c r="AA118" s="6" t="s">
        <v>775</v>
      </c>
    </row>
    <row r="119" spans="1:27" s="4" customFormat="1" ht="51.95" customHeight="1">
      <c r="A119" s="5">
        <v>0</v>
      </c>
      <c r="B119" s="6" t="s">
        <v>776</v>
      </c>
      <c r="C119" s="7">
        <v>395.9</v>
      </c>
      <c r="D119" s="8" t="s">
        <v>777</v>
      </c>
      <c r="E119" s="8" t="s">
        <v>778</v>
      </c>
      <c r="F119" s="8" t="s">
        <v>779</v>
      </c>
      <c r="G119" s="6" t="s">
        <v>37</v>
      </c>
      <c r="H119" s="6" t="s">
        <v>67</v>
      </c>
      <c r="I119" s="8" t="s">
        <v>179</v>
      </c>
      <c r="J119" s="9">
        <v>50</v>
      </c>
      <c r="K119" s="9">
        <v>136</v>
      </c>
      <c r="L119" s="9">
        <v>2017</v>
      </c>
      <c r="M119" s="8" t="s">
        <v>780</v>
      </c>
      <c r="N119" s="8" t="s">
        <v>55</v>
      </c>
      <c r="O119" s="8" t="s">
        <v>56</v>
      </c>
      <c r="P119" s="6" t="s">
        <v>57</v>
      </c>
      <c r="Q119" s="8" t="s">
        <v>182</v>
      </c>
      <c r="R119" s="10" t="s">
        <v>781</v>
      </c>
      <c r="S119" s="11" t="s">
        <v>782</v>
      </c>
      <c r="T119" s="6"/>
      <c r="U119" s="27" t="str">
        <f>HYPERLINK("https://media.infra-m.ru/0636/0636281/cover/636281.jpg", "Обложка")</f>
        <v>Обложка</v>
      </c>
      <c r="V119" s="27" t="str">
        <f>HYPERLINK("https://znanium.ru/catalog/product/2103212", "Ознакомиться")</f>
        <v>Ознакомиться</v>
      </c>
      <c r="W119" s="8"/>
      <c r="X119" s="6"/>
      <c r="Y119" s="6"/>
      <c r="Z119" s="6"/>
      <c r="AA119" s="6" t="s">
        <v>783</v>
      </c>
    </row>
    <row r="120" spans="1:27" s="4" customFormat="1" ht="51.95" customHeight="1">
      <c r="A120" s="5">
        <v>0</v>
      </c>
      <c r="B120" s="6" t="s">
        <v>784</v>
      </c>
      <c r="C120" s="13">
        <v>2256</v>
      </c>
      <c r="D120" s="8" t="s">
        <v>785</v>
      </c>
      <c r="E120" s="8" t="s">
        <v>786</v>
      </c>
      <c r="F120" s="8" t="s">
        <v>787</v>
      </c>
      <c r="G120" s="6" t="s">
        <v>37</v>
      </c>
      <c r="H120" s="6" t="s">
        <v>38</v>
      </c>
      <c r="I120" s="8" t="s">
        <v>53</v>
      </c>
      <c r="J120" s="9">
        <v>1</v>
      </c>
      <c r="K120" s="9">
        <v>320</v>
      </c>
      <c r="L120" s="9">
        <v>2022</v>
      </c>
      <c r="M120" s="8" t="s">
        <v>788</v>
      </c>
      <c r="N120" s="8" t="s">
        <v>78</v>
      </c>
      <c r="O120" s="8" t="s">
        <v>365</v>
      </c>
      <c r="P120" s="6" t="s">
        <v>43</v>
      </c>
      <c r="Q120" s="8" t="s">
        <v>44</v>
      </c>
      <c r="R120" s="10" t="s">
        <v>789</v>
      </c>
      <c r="S120" s="11"/>
      <c r="T120" s="6"/>
      <c r="U120" s="27" t="str">
        <f>HYPERLINK("https://media.infra-m.ru/1946/1946504/cover/1946504.jpg", "Обложка")</f>
        <v>Обложка</v>
      </c>
      <c r="V120" s="27" t="str">
        <f>HYPERLINK("https://znanium.ru/catalog/product/1907577", "Ознакомиться")</f>
        <v>Ознакомиться</v>
      </c>
      <c r="W120" s="8" t="s">
        <v>790</v>
      </c>
      <c r="X120" s="6"/>
      <c r="Y120" s="6"/>
      <c r="Z120" s="6"/>
      <c r="AA120" s="6" t="s">
        <v>121</v>
      </c>
    </row>
    <row r="121" spans="1:27" s="4" customFormat="1" ht="42" customHeight="1">
      <c r="A121" s="5">
        <v>0</v>
      </c>
      <c r="B121" s="6" t="s">
        <v>791</v>
      </c>
      <c r="C121" s="13">
        <v>2760</v>
      </c>
      <c r="D121" s="8" t="s">
        <v>792</v>
      </c>
      <c r="E121" s="8" t="s">
        <v>793</v>
      </c>
      <c r="F121" s="8" t="s">
        <v>794</v>
      </c>
      <c r="G121" s="6" t="s">
        <v>66</v>
      </c>
      <c r="H121" s="6" t="s">
        <v>38</v>
      </c>
      <c r="I121" s="8" t="s">
        <v>96</v>
      </c>
      <c r="J121" s="9">
        <v>1</v>
      </c>
      <c r="K121" s="9">
        <v>486</v>
      </c>
      <c r="L121" s="9">
        <v>2024</v>
      </c>
      <c r="M121" s="8" t="s">
        <v>795</v>
      </c>
      <c r="N121" s="8" t="s">
        <v>78</v>
      </c>
      <c r="O121" s="8" t="s">
        <v>216</v>
      </c>
      <c r="P121" s="6" t="s">
        <v>80</v>
      </c>
      <c r="Q121" s="8" t="s">
        <v>58</v>
      </c>
      <c r="R121" s="10" t="s">
        <v>796</v>
      </c>
      <c r="S121" s="11"/>
      <c r="T121" s="6"/>
      <c r="U121" s="27" t="str">
        <f>HYPERLINK("https://media.infra-m.ru/1876/1876529/cover/1876529.jpg", "Обложка")</f>
        <v>Обложка</v>
      </c>
      <c r="V121" s="27" t="str">
        <f>HYPERLINK("https://znanium.ru/catalog/product/1876529", "Ознакомиться")</f>
        <v>Ознакомиться</v>
      </c>
      <c r="W121" s="8" t="s">
        <v>797</v>
      </c>
      <c r="X121" s="6"/>
      <c r="Y121" s="6"/>
      <c r="Z121" s="6"/>
      <c r="AA121" s="6" t="s">
        <v>264</v>
      </c>
    </row>
    <row r="122" spans="1:27" s="4" customFormat="1" ht="51.95" customHeight="1">
      <c r="A122" s="5">
        <v>0</v>
      </c>
      <c r="B122" s="6" t="s">
        <v>798</v>
      </c>
      <c r="C122" s="13">
        <v>1380</v>
      </c>
      <c r="D122" s="8" t="s">
        <v>799</v>
      </c>
      <c r="E122" s="8" t="s">
        <v>800</v>
      </c>
      <c r="F122" s="8" t="s">
        <v>801</v>
      </c>
      <c r="G122" s="6" t="s">
        <v>37</v>
      </c>
      <c r="H122" s="6" t="s">
        <v>223</v>
      </c>
      <c r="I122" s="8" t="s">
        <v>802</v>
      </c>
      <c r="J122" s="9">
        <v>1</v>
      </c>
      <c r="K122" s="9">
        <v>256</v>
      </c>
      <c r="L122" s="9">
        <v>2023</v>
      </c>
      <c r="M122" s="8" t="s">
        <v>803</v>
      </c>
      <c r="N122" s="8" t="s">
        <v>78</v>
      </c>
      <c r="O122" s="8" t="s">
        <v>216</v>
      </c>
      <c r="P122" s="6" t="s">
        <v>108</v>
      </c>
      <c r="Q122" s="8" t="s">
        <v>44</v>
      </c>
      <c r="R122" s="10" t="s">
        <v>804</v>
      </c>
      <c r="S122" s="11"/>
      <c r="T122" s="6"/>
      <c r="U122" s="27" t="str">
        <f>HYPERLINK("https://media.infra-m.ru/1919/1919497/cover/1919497.jpg", "Обложка")</f>
        <v>Обложка</v>
      </c>
      <c r="V122" s="27" t="str">
        <f>HYPERLINK("https://znanium.ru/catalog/product/1919497", "Ознакомиться")</f>
        <v>Ознакомиться</v>
      </c>
      <c r="W122" s="8" t="s">
        <v>805</v>
      </c>
      <c r="X122" s="6"/>
      <c r="Y122" s="6"/>
      <c r="Z122" s="6"/>
      <c r="AA122" s="6" t="s">
        <v>806</v>
      </c>
    </row>
    <row r="123" spans="1:27" s="4" customFormat="1" ht="51.95" customHeight="1">
      <c r="A123" s="5">
        <v>0</v>
      </c>
      <c r="B123" s="6" t="s">
        <v>807</v>
      </c>
      <c r="C123" s="13">
        <v>1049.9000000000001</v>
      </c>
      <c r="D123" s="8" t="s">
        <v>808</v>
      </c>
      <c r="E123" s="8" t="s">
        <v>809</v>
      </c>
      <c r="F123" s="8" t="s">
        <v>810</v>
      </c>
      <c r="G123" s="6" t="s">
        <v>66</v>
      </c>
      <c r="H123" s="6" t="s">
        <v>223</v>
      </c>
      <c r="I123" s="8"/>
      <c r="J123" s="9">
        <v>1</v>
      </c>
      <c r="K123" s="9">
        <v>256</v>
      </c>
      <c r="L123" s="9">
        <v>2019</v>
      </c>
      <c r="M123" s="8" t="s">
        <v>811</v>
      </c>
      <c r="N123" s="8" t="s">
        <v>78</v>
      </c>
      <c r="O123" s="8" t="s">
        <v>216</v>
      </c>
      <c r="P123" s="6" t="s">
        <v>43</v>
      </c>
      <c r="Q123" s="8" t="s">
        <v>58</v>
      </c>
      <c r="R123" s="10" t="s">
        <v>812</v>
      </c>
      <c r="S123" s="11"/>
      <c r="T123" s="6"/>
      <c r="U123" s="27" t="str">
        <f>HYPERLINK("https://media.infra-m.ru/0988/0988093/cover/988093.jpg", "Обложка")</f>
        <v>Обложка</v>
      </c>
      <c r="V123" s="27" t="str">
        <f>HYPERLINK("https://znanium.ru/catalog/product/1221174", "Ознакомиться")</f>
        <v>Ознакомиться</v>
      </c>
      <c r="W123" s="8" t="s">
        <v>302</v>
      </c>
      <c r="X123" s="6"/>
      <c r="Y123" s="6"/>
      <c r="Z123" s="6"/>
      <c r="AA123" s="6" t="s">
        <v>61</v>
      </c>
    </row>
    <row r="124" spans="1:27" s="4" customFormat="1" ht="51.95" customHeight="1">
      <c r="A124" s="5">
        <v>0</v>
      </c>
      <c r="B124" s="6" t="s">
        <v>813</v>
      </c>
      <c r="C124" s="13">
        <v>1188</v>
      </c>
      <c r="D124" s="8" t="s">
        <v>814</v>
      </c>
      <c r="E124" s="8" t="s">
        <v>815</v>
      </c>
      <c r="F124" s="8" t="s">
        <v>816</v>
      </c>
      <c r="G124" s="6" t="s">
        <v>66</v>
      </c>
      <c r="H124" s="6" t="s">
        <v>38</v>
      </c>
      <c r="I124" s="8" t="s">
        <v>96</v>
      </c>
      <c r="J124" s="9">
        <v>1</v>
      </c>
      <c r="K124" s="9">
        <v>176</v>
      </c>
      <c r="L124" s="9">
        <v>2024</v>
      </c>
      <c r="M124" s="8" t="s">
        <v>817</v>
      </c>
      <c r="N124" s="8" t="s">
        <v>55</v>
      </c>
      <c r="O124" s="8" t="s">
        <v>56</v>
      </c>
      <c r="P124" s="6" t="s">
        <v>108</v>
      </c>
      <c r="Q124" s="8" t="s">
        <v>58</v>
      </c>
      <c r="R124" s="10" t="s">
        <v>818</v>
      </c>
      <c r="S124" s="11"/>
      <c r="T124" s="6"/>
      <c r="U124" s="27" t="str">
        <f>HYPERLINK("https://media.infra-m.ru/1882/1882576/cover/1882576.jpg", "Обложка")</f>
        <v>Обложка</v>
      </c>
      <c r="V124" s="27" t="str">
        <f>HYPERLINK("https://znanium.ru/catalog/product/1882576", "Ознакомиться")</f>
        <v>Ознакомиться</v>
      </c>
      <c r="W124" s="8" t="s">
        <v>819</v>
      </c>
      <c r="X124" s="6" t="s">
        <v>820</v>
      </c>
      <c r="Y124" s="6"/>
      <c r="Z124" s="6"/>
      <c r="AA124" s="6" t="s">
        <v>264</v>
      </c>
    </row>
    <row r="125" spans="1:27" s="4" customFormat="1" ht="51.95" customHeight="1">
      <c r="A125" s="5">
        <v>0</v>
      </c>
      <c r="B125" s="6" t="s">
        <v>821</v>
      </c>
      <c r="C125" s="13">
        <v>1296</v>
      </c>
      <c r="D125" s="8" t="s">
        <v>822</v>
      </c>
      <c r="E125" s="8" t="s">
        <v>823</v>
      </c>
      <c r="F125" s="8" t="s">
        <v>824</v>
      </c>
      <c r="G125" s="6" t="s">
        <v>52</v>
      </c>
      <c r="H125" s="6" t="s">
        <v>38</v>
      </c>
      <c r="I125" s="8" t="s">
        <v>96</v>
      </c>
      <c r="J125" s="9">
        <v>1</v>
      </c>
      <c r="K125" s="9">
        <v>240</v>
      </c>
      <c r="L125" s="9">
        <v>2023</v>
      </c>
      <c r="M125" s="8" t="s">
        <v>825</v>
      </c>
      <c r="N125" s="8" t="s">
        <v>78</v>
      </c>
      <c r="O125" s="8" t="s">
        <v>365</v>
      </c>
      <c r="P125" s="6" t="s">
        <v>80</v>
      </c>
      <c r="Q125" s="8" t="s">
        <v>44</v>
      </c>
      <c r="R125" s="10" t="s">
        <v>826</v>
      </c>
      <c r="S125" s="11"/>
      <c r="T125" s="6"/>
      <c r="U125" s="27" t="str">
        <f>HYPERLINK("https://media.infra-m.ru/1920/1920496/cover/1920496.jpg", "Обложка")</f>
        <v>Обложка</v>
      </c>
      <c r="V125" s="27" t="str">
        <f>HYPERLINK("https://znanium.ru/catalog/product/1920496", "Ознакомиться")</f>
        <v>Ознакомиться</v>
      </c>
      <c r="W125" s="8" t="s">
        <v>768</v>
      </c>
      <c r="X125" s="6"/>
      <c r="Y125" s="6"/>
      <c r="Z125" s="6"/>
      <c r="AA125" s="6" t="s">
        <v>827</v>
      </c>
    </row>
    <row r="126" spans="1:27" s="4" customFormat="1" ht="51.95" customHeight="1">
      <c r="A126" s="5">
        <v>0</v>
      </c>
      <c r="B126" s="6" t="s">
        <v>828</v>
      </c>
      <c r="C126" s="7">
        <v>648</v>
      </c>
      <c r="D126" s="8" t="s">
        <v>829</v>
      </c>
      <c r="E126" s="8" t="s">
        <v>830</v>
      </c>
      <c r="F126" s="8" t="s">
        <v>831</v>
      </c>
      <c r="G126" s="6" t="s">
        <v>37</v>
      </c>
      <c r="H126" s="6" t="s">
        <v>38</v>
      </c>
      <c r="I126" s="8" t="s">
        <v>307</v>
      </c>
      <c r="J126" s="9">
        <v>1</v>
      </c>
      <c r="K126" s="9">
        <v>116</v>
      </c>
      <c r="L126" s="9">
        <v>2024</v>
      </c>
      <c r="M126" s="8" t="s">
        <v>832</v>
      </c>
      <c r="N126" s="8" t="s">
        <v>78</v>
      </c>
      <c r="O126" s="8" t="s">
        <v>365</v>
      </c>
      <c r="P126" s="6" t="s">
        <v>80</v>
      </c>
      <c r="Q126" s="8" t="s">
        <v>44</v>
      </c>
      <c r="R126" s="10" t="s">
        <v>833</v>
      </c>
      <c r="S126" s="11"/>
      <c r="T126" s="6"/>
      <c r="U126" s="27" t="str">
        <f>HYPERLINK("https://media.infra-m.ru/2083/2083908/cover/2083908.jpg", "Обложка")</f>
        <v>Обложка</v>
      </c>
      <c r="V126" s="27" t="str">
        <f>HYPERLINK("https://znanium.ru/catalog/product/2083908", "Ознакомиться")</f>
        <v>Ознакомиться</v>
      </c>
      <c r="W126" s="8" t="s">
        <v>768</v>
      </c>
      <c r="X126" s="6"/>
      <c r="Y126" s="6"/>
      <c r="Z126" s="6"/>
      <c r="AA126" s="6" t="s">
        <v>121</v>
      </c>
    </row>
    <row r="127" spans="1:27" s="4" customFormat="1" ht="51.95" customHeight="1">
      <c r="A127" s="5">
        <v>0</v>
      </c>
      <c r="B127" s="6" t="s">
        <v>834</v>
      </c>
      <c r="C127" s="7">
        <v>996</v>
      </c>
      <c r="D127" s="8" t="s">
        <v>835</v>
      </c>
      <c r="E127" s="8" t="s">
        <v>836</v>
      </c>
      <c r="F127" s="8" t="s">
        <v>837</v>
      </c>
      <c r="G127" s="6" t="s">
        <v>52</v>
      </c>
      <c r="H127" s="6" t="s">
        <v>38</v>
      </c>
      <c r="I127" s="8" t="s">
        <v>96</v>
      </c>
      <c r="J127" s="9">
        <v>1</v>
      </c>
      <c r="K127" s="9">
        <v>172</v>
      </c>
      <c r="L127" s="9">
        <v>2023</v>
      </c>
      <c r="M127" s="8" t="s">
        <v>838</v>
      </c>
      <c r="N127" s="8" t="s">
        <v>127</v>
      </c>
      <c r="O127" s="8" t="s">
        <v>128</v>
      </c>
      <c r="P127" s="6" t="s">
        <v>108</v>
      </c>
      <c r="Q127" s="8" t="s">
        <v>44</v>
      </c>
      <c r="R127" s="10" t="s">
        <v>839</v>
      </c>
      <c r="S127" s="11"/>
      <c r="T127" s="6"/>
      <c r="U127" s="27" t="str">
        <f>HYPERLINK("https://media.infra-m.ru/1859/1859022/cover/1859022.jpg", "Обложка")</f>
        <v>Обложка</v>
      </c>
      <c r="V127" s="27" t="str">
        <f>HYPERLINK("https://znanium.ru/catalog/product/1859022", "Ознакомиться")</f>
        <v>Ознакомиться</v>
      </c>
      <c r="W127" s="8" t="s">
        <v>840</v>
      </c>
      <c r="X127" s="6"/>
      <c r="Y127" s="6"/>
      <c r="Z127" s="6"/>
      <c r="AA127" s="6" t="s">
        <v>841</v>
      </c>
    </row>
    <row r="128" spans="1:27" s="4" customFormat="1" ht="51.95" customHeight="1">
      <c r="A128" s="5">
        <v>0</v>
      </c>
      <c r="B128" s="6" t="s">
        <v>842</v>
      </c>
      <c r="C128" s="13">
        <v>1704</v>
      </c>
      <c r="D128" s="8" t="s">
        <v>843</v>
      </c>
      <c r="E128" s="8" t="s">
        <v>844</v>
      </c>
      <c r="F128" s="8" t="s">
        <v>845</v>
      </c>
      <c r="G128" s="6" t="s">
        <v>52</v>
      </c>
      <c r="H128" s="6" t="s">
        <v>38</v>
      </c>
      <c r="I128" s="8" t="s">
        <v>96</v>
      </c>
      <c r="J128" s="9">
        <v>1</v>
      </c>
      <c r="K128" s="9">
        <v>300</v>
      </c>
      <c r="L128" s="9">
        <v>2024</v>
      </c>
      <c r="M128" s="8" t="s">
        <v>846</v>
      </c>
      <c r="N128" s="8" t="s">
        <v>78</v>
      </c>
      <c r="O128" s="8" t="s">
        <v>254</v>
      </c>
      <c r="P128" s="6" t="s">
        <v>80</v>
      </c>
      <c r="Q128" s="8" t="s">
        <v>58</v>
      </c>
      <c r="R128" s="10" t="s">
        <v>847</v>
      </c>
      <c r="S128" s="11"/>
      <c r="T128" s="6"/>
      <c r="U128" s="27" t="str">
        <f>HYPERLINK("https://media.infra-m.ru/2142/2142446/cover/2142446.jpg", "Обложка")</f>
        <v>Обложка</v>
      </c>
      <c r="V128" s="27" t="str">
        <f>HYPERLINK("https://znanium.ru/catalog/product/2142446", "Ознакомиться")</f>
        <v>Ознакомиться</v>
      </c>
      <c r="W128" s="8" t="s">
        <v>768</v>
      </c>
      <c r="X128" s="6"/>
      <c r="Y128" s="6"/>
      <c r="Z128" s="6"/>
      <c r="AA128" s="6" t="s">
        <v>257</v>
      </c>
    </row>
    <row r="129" spans="1:27" s="4" customFormat="1" ht="51.95" customHeight="1">
      <c r="A129" s="5">
        <v>0</v>
      </c>
      <c r="B129" s="6" t="s">
        <v>848</v>
      </c>
      <c r="C129" s="13">
        <v>1320</v>
      </c>
      <c r="D129" s="8" t="s">
        <v>849</v>
      </c>
      <c r="E129" s="8" t="s">
        <v>850</v>
      </c>
      <c r="F129" s="8" t="s">
        <v>851</v>
      </c>
      <c r="G129" s="6" t="s">
        <v>66</v>
      </c>
      <c r="H129" s="6" t="s">
        <v>38</v>
      </c>
      <c r="I129" s="8" t="s">
        <v>96</v>
      </c>
      <c r="J129" s="9">
        <v>1</v>
      </c>
      <c r="K129" s="9">
        <v>217</v>
      </c>
      <c r="L129" s="9">
        <v>2024</v>
      </c>
      <c r="M129" s="8" t="s">
        <v>852</v>
      </c>
      <c r="N129" s="8" t="s">
        <v>78</v>
      </c>
      <c r="O129" s="8" t="s">
        <v>216</v>
      </c>
      <c r="P129" s="6" t="s">
        <v>80</v>
      </c>
      <c r="Q129" s="8" t="s">
        <v>44</v>
      </c>
      <c r="R129" s="10" t="s">
        <v>853</v>
      </c>
      <c r="S129" s="11"/>
      <c r="T129" s="6"/>
      <c r="U129" s="27" t="str">
        <f>HYPERLINK("https://media.infra-m.ru/1946/1946243/cover/1946243.jpg", "Обложка")</f>
        <v>Обложка</v>
      </c>
      <c r="V129" s="27" t="str">
        <f>HYPERLINK("https://znanium.ru/catalog/product/1946243", "Ознакомиться")</f>
        <v>Ознакомиться</v>
      </c>
      <c r="W129" s="8" t="s">
        <v>854</v>
      </c>
      <c r="X129" s="6" t="s">
        <v>855</v>
      </c>
      <c r="Y129" s="6"/>
      <c r="Z129" s="6"/>
      <c r="AA129" s="6" t="s">
        <v>264</v>
      </c>
    </row>
    <row r="130" spans="1:27" s="4" customFormat="1" ht="51.95" customHeight="1">
      <c r="A130" s="5">
        <v>0</v>
      </c>
      <c r="B130" s="6" t="s">
        <v>856</v>
      </c>
      <c r="C130" s="13">
        <v>2856</v>
      </c>
      <c r="D130" s="8" t="s">
        <v>857</v>
      </c>
      <c r="E130" s="8" t="s">
        <v>858</v>
      </c>
      <c r="F130" s="8" t="s">
        <v>859</v>
      </c>
      <c r="G130" s="6" t="s">
        <v>66</v>
      </c>
      <c r="H130" s="6" t="s">
        <v>178</v>
      </c>
      <c r="I130" s="8"/>
      <c r="J130" s="9">
        <v>1</v>
      </c>
      <c r="K130" s="9">
        <v>476</v>
      </c>
      <c r="L130" s="9">
        <v>2025</v>
      </c>
      <c r="M130" s="8" t="s">
        <v>860</v>
      </c>
      <c r="N130" s="8" t="s">
        <v>316</v>
      </c>
      <c r="O130" s="8" t="s">
        <v>317</v>
      </c>
      <c r="P130" s="6" t="s">
        <v>108</v>
      </c>
      <c r="Q130" s="8" t="s">
        <v>118</v>
      </c>
      <c r="R130" s="10" t="s">
        <v>861</v>
      </c>
      <c r="S130" s="11" t="s">
        <v>862</v>
      </c>
      <c r="T130" s="6"/>
      <c r="U130" s="27" t="str">
        <f>HYPERLINK("https://media.infra-m.ru/2143/2143250/cover/2143250.jpg", "Обложка")</f>
        <v>Обложка</v>
      </c>
      <c r="V130" s="27" t="str">
        <f>HYPERLINK("https://znanium.ru/catalog/product/2143250", "Ознакомиться")</f>
        <v>Ознакомиться</v>
      </c>
      <c r="W130" s="8" t="s">
        <v>603</v>
      </c>
      <c r="X130" s="6"/>
      <c r="Y130" s="6"/>
      <c r="Z130" s="6"/>
      <c r="AA130" s="6" t="s">
        <v>61</v>
      </c>
    </row>
    <row r="131" spans="1:27" s="4" customFormat="1" ht="42" customHeight="1">
      <c r="A131" s="5">
        <v>0</v>
      </c>
      <c r="B131" s="6" t="s">
        <v>863</v>
      </c>
      <c r="C131" s="13">
        <v>3596.4</v>
      </c>
      <c r="D131" s="8" t="s">
        <v>864</v>
      </c>
      <c r="E131" s="8" t="s">
        <v>865</v>
      </c>
      <c r="F131" s="8" t="s">
        <v>866</v>
      </c>
      <c r="G131" s="6" t="s">
        <v>66</v>
      </c>
      <c r="H131" s="6" t="s">
        <v>38</v>
      </c>
      <c r="I131" s="8" t="s">
        <v>96</v>
      </c>
      <c r="J131" s="9">
        <v>1</v>
      </c>
      <c r="K131" s="9">
        <v>551</v>
      </c>
      <c r="L131" s="9">
        <v>2024</v>
      </c>
      <c r="M131" s="8" t="s">
        <v>867</v>
      </c>
      <c r="N131" s="8" t="s">
        <v>41</v>
      </c>
      <c r="O131" s="8" t="s">
        <v>716</v>
      </c>
      <c r="P131" s="6" t="s">
        <v>80</v>
      </c>
      <c r="Q131" s="8" t="s">
        <v>44</v>
      </c>
      <c r="R131" s="10" t="s">
        <v>868</v>
      </c>
      <c r="S131" s="11"/>
      <c r="T131" s="6"/>
      <c r="U131" s="27" t="str">
        <f>HYPERLINK("https://media.infra-m.ru/2136/2136729/cover/2136729.jpg", "Обложка")</f>
        <v>Обложка</v>
      </c>
      <c r="V131" s="27" t="str">
        <f>HYPERLINK("https://znanium.ru/catalog/product/2107427", "Ознакомиться")</f>
        <v>Ознакомиться</v>
      </c>
      <c r="W131" s="8" t="s">
        <v>869</v>
      </c>
      <c r="X131" s="6"/>
      <c r="Y131" s="6"/>
      <c r="Z131" s="6"/>
      <c r="AA131" s="6" t="s">
        <v>100</v>
      </c>
    </row>
    <row r="132" spans="1:27" s="4" customFormat="1" ht="42" customHeight="1">
      <c r="A132" s="5">
        <v>0</v>
      </c>
      <c r="B132" s="6" t="s">
        <v>870</v>
      </c>
      <c r="C132" s="13">
        <v>1944</v>
      </c>
      <c r="D132" s="8" t="s">
        <v>871</v>
      </c>
      <c r="E132" s="8" t="s">
        <v>872</v>
      </c>
      <c r="F132" s="8" t="s">
        <v>873</v>
      </c>
      <c r="G132" s="6" t="s">
        <v>66</v>
      </c>
      <c r="H132" s="6" t="s">
        <v>38</v>
      </c>
      <c r="I132" s="8" t="s">
        <v>96</v>
      </c>
      <c r="J132" s="9">
        <v>1</v>
      </c>
      <c r="K132" s="9">
        <v>310</v>
      </c>
      <c r="L132" s="9">
        <v>2025</v>
      </c>
      <c r="M132" s="8" t="s">
        <v>874</v>
      </c>
      <c r="N132" s="8" t="s">
        <v>127</v>
      </c>
      <c r="O132" s="8" t="s">
        <v>875</v>
      </c>
      <c r="P132" s="6" t="s">
        <v>80</v>
      </c>
      <c r="Q132" s="8" t="s">
        <v>44</v>
      </c>
      <c r="R132" s="10" t="s">
        <v>876</v>
      </c>
      <c r="S132" s="11"/>
      <c r="T132" s="6"/>
      <c r="U132" s="27" t="str">
        <f>HYPERLINK("https://media.infra-m.ru/1959/1959275/cover/1959275.jpg", "Обложка")</f>
        <v>Обложка</v>
      </c>
      <c r="V132" s="27" t="str">
        <f>HYPERLINK("https://znanium.ru/catalog/product/1959275", "Ознакомиться")</f>
        <v>Ознакомиться</v>
      </c>
      <c r="W132" s="8" t="s">
        <v>877</v>
      </c>
      <c r="X132" s="6" t="s">
        <v>878</v>
      </c>
      <c r="Y132" s="6"/>
      <c r="Z132" s="6"/>
      <c r="AA132" s="6" t="s">
        <v>407</v>
      </c>
    </row>
    <row r="133" spans="1:27" s="4" customFormat="1" ht="42" customHeight="1">
      <c r="A133" s="5">
        <v>0</v>
      </c>
      <c r="B133" s="6" t="s">
        <v>879</v>
      </c>
      <c r="C133" s="13">
        <v>2452.8000000000002</v>
      </c>
      <c r="D133" s="8" t="s">
        <v>880</v>
      </c>
      <c r="E133" s="8" t="s">
        <v>881</v>
      </c>
      <c r="F133" s="8" t="s">
        <v>882</v>
      </c>
      <c r="G133" s="6" t="s">
        <v>66</v>
      </c>
      <c r="H133" s="6" t="s">
        <v>67</v>
      </c>
      <c r="I133" s="8"/>
      <c r="J133" s="9">
        <v>1</v>
      </c>
      <c r="K133" s="9">
        <v>576</v>
      </c>
      <c r="L133" s="9">
        <v>2024</v>
      </c>
      <c r="M133" s="8" t="s">
        <v>883</v>
      </c>
      <c r="N133" s="8" t="s">
        <v>41</v>
      </c>
      <c r="O133" s="8" t="s">
        <v>884</v>
      </c>
      <c r="P133" s="6" t="s">
        <v>108</v>
      </c>
      <c r="Q133" s="8" t="s">
        <v>44</v>
      </c>
      <c r="R133" s="10" t="s">
        <v>340</v>
      </c>
      <c r="S133" s="11"/>
      <c r="T133" s="6"/>
      <c r="U133" s="27" t="str">
        <f>HYPERLINK("https://media.infra-m.ru/2105/2105369/cover/2105369.jpg", "Обложка")</f>
        <v>Обложка</v>
      </c>
      <c r="V133" s="12"/>
      <c r="W133" s="8" t="s">
        <v>885</v>
      </c>
      <c r="X133" s="6"/>
      <c r="Y133" s="6"/>
      <c r="Z133" s="6"/>
      <c r="AA133" s="6" t="s">
        <v>581</v>
      </c>
    </row>
    <row r="134" spans="1:27" s="4" customFormat="1" ht="42" customHeight="1">
      <c r="A134" s="5">
        <v>0</v>
      </c>
      <c r="B134" s="6" t="s">
        <v>886</v>
      </c>
      <c r="C134" s="13">
        <v>3304.8</v>
      </c>
      <c r="D134" s="8" t="s">
        <v>887</v>
      </c>
      <c r="E134" s="8" t="s">
        <v>888</v>
      </c>
      <c r="F134" s="8" t="s">
        <v>889</v>
      </c>
      <c r="G134" s="6" t="s">
        <v>52</v>
      </c>
      <c r="H134" s="6" t="s">
        <v>38</v>
      </c>
      <c r="I134" s="8"/>
      <c r="J134" s="9">
        <v>1</v>
      </c>
      <c r="K134" s="9">
        <v>480</v>
      </c>
      <c r="L134" s="9">
        <v>2024</v>
      </c>
      <c r="M134" s="8" t="s">
        <v>890</v>
      </c>
      <c r="N134" s="8" t="s">
        <v>78</v>
      </c>
      <c r="O134" s="8" t="s">
        <v>146</v>
      </c>
      <c r="P134" s="6" t="s">
        <v>57</v>
      </c>
      <c r="Q134" s="8" t="s">
        <v>118</v>
      </c>
      <c r="R134" s="10" t="s">
        <v>891</v>
      </c>
      <c r="S134" s="11"/>
      <c r="T134" s="6"/>
      <c r="U134" s="27" t="str">
        <f>HYPERLINK("https://media.infra-m.ru/2054/2054989/cover/2054989.jpg", "Обложка")</f>
        <v>Обложка</v>
      </c>
      <c r="V134" s="27" t="str">
        <f>HYPERLINK("https://znanium.ru/catalog/product/1910620", "Ознакомиться")</f>
        <v>Ознакомиться</v>
      </c>
      <c r="W134" s="8" t="s">
        <v>892</v>
      </c>
      <c r="X134" s="6"/>
      <c r="Y134" s="6"/>
      <c r="Z134" s="6"/>
      <c r="AA134" s="6" t="s">
        <v>531</v>
      </c>
    </row>
    <row r="135" spans="1:27" s="4" customFormat="1" ht="51.95" customHeight="1">
      <c r="A135" s="5">
        <v>0</v>
      </c>
      <c r="B135" s="6" t="s">
        <v>893</v>
      </c>
      <c r="C135" s="13">
        <v>1936.8</v>
      </c>
      <c r="D135" s="8" t="s">
        <v>894</v>
      </c>
      <c r="E135" s="8" t="s">
        <v>895</v>
      </c>
      <c r="F135" s="8" t="s">
        <v>896</v>
      </c>
      <c r="G135" s="6" t="s">
        <v>52</v>
      </c>
      <c r="H135" s="6" t="s">
        <v>38</v>
      </c>
      <c r="I135" s="8" t="s">
        <v>96</v>
      </c>
      <c r="J135" s="9">
        <v>1</v>
      </c>
      <c r="K135" s="9">
        <v>323</v>
      </c>
      <c r="L135" s="9">
        <v>2024</v>
      </c>
      <c r="M135" s="8" t="s">
        <v>897</v>
      </c>
      <c r="N135" s="8" t="s">
        <v>78</v>
      </c>
      <c r="O135" s="8" t="s">
        <v>216</v>
      </c>
      <c r="P135" s="6" t="s">
        <v>80</v>
      </c>
      <c r="Q135" s="8" t="s">
        <v>44</v>
      </c>
      <c r="R135" s="10" t="s">
        <v>898</v>
      </c>
      <c r="S135" s="11"/>
      <c r="T135" s="6"/>
      <c r="U135" s="27" t="str">
        <f>HYPERLINK("https://media.infra-m.ru/2155/2155741/cover/2155741.jpg", "Обложка")</f>
        <v>Обложка</v>
      </c>
      <c r="V135" s="27" t="str">
        <f>HYPERLINK("https://znanium.ru/catalog/product/1874261", "Ознакомиться")</f>
        <v>Ознакомиться</v>
      </c>
      <c r="W135" s="8" t="s">
        <v>899</v>
      </c>
      <c r="X135" s="6"/>
      <c r="Y135" s="6"/>
      <c r="Z135" s="6"/>
      <c r="AA135" s="6" t="s">
        <v>612</v>
      </c>
    </row>
    <row r="136" spans="1:27" s="4" customFormat="1" ht="44.1" customHeight="1">
      <c r="A136" s="5">
        <v>0</v>
      </c>
      <c r="B136" s="6" t="s">
        <v>900</v>
      </c>
      <c r="C136" s="13">
        <v>1104</v>
      </c>
      <c r="D136" s="8" t="s">
        <v>901</v>
      </c>
      <c r="E136" s="8" t="s">
        <v>902</v>
      </c>
      <c r="F136" s="8" t="s">
        <v>903</v>
      </c>
      <c r="G136" s="6" t="s">
        <v>52</v>
      </c>
      <c r="H136" s="6" t="s">
        <v>38</v>
      </c>
      <c r="I136" s="8" t="s">
        <v>39</v>
      </c>
      <c r="J136" s="9">
        <v>1</v>
      </c>
      <c r="K136" s="9">
        <v>200</v>
      </c>
      <c r="L136" s="9">
        <v>2024</v>
      </c>
      <c r="M136" s="8" t="s">
        <v>904</v>
      </c>
      <c r="N136" s="8" t="s">
        <v>55</v>
      </c>
      <c r="O136" s="8" t="s">
        <v>69</v>
      </c>
      <c r="P136" s="6" t="s">
        <v>108</v>
      </c>
      <c r="Q136" s="8" t="s">
        <v>58</v>
      </c>
      <c r="R136" s="10" t="s">
        <v>905</v>
      </c>
      <c r="S136" s="11"/>
      <c r="T136" s="6"/>
      <c r="U136" s="27" t="str">
        <f>HYPERLINK("https://media.infra-m.ru/2112/2112509/cover/2112509.jpg", "Обложка")</f>
        <v>Обложка</v>
      </c>
      <c r="V136" s="27" t="str">
        <f>HYPERLINK("https://znanium.ru/catalog/product/2112509", "Ознакомиться")</f>
        <v>Ознакомиться</v>
      </c>
      <c r="W136" s="8" t="s">
        <v>906</v>
      </c>
      <c r="X136" s="6"/>
      <c r="Y136" s="6"/>
      <c r="Z136" s="6"/>
      <c r="AA136" s="6" t="s">
        <v>149</v>
      </c>
    </row>
    <row r="137" spans="1:27" s="14" customFormat="1" ht="21.95" customHeight="1"/>
    <row r="138" spans="1:27" ht="15.95" customHeight="1">
      <c r="A138" s="24" t="s">
        <v>23</v>
      </c>
      <c r="B138" s="24"/>
    </row>
    <row r="139" spans="1:27" s="15" customFormat="1" ht="12.95" customHeight="1"/>
    <row r="140" spans="1:27" s="15" customFormat="1" ht="12.95" customHeight="1">
      <c r="A140" s="25" t="s">
        <v>536</v>
      </c>
      <c r="B140" s="25"/>
      <c r="C140" s="25" t="s">
        <v>907</v>
      </c>
      <c r="D140" s="25"/>
      <c r="E140" s="25"/>
    </row>
    <row r="141" spans="1:27" s="15" customFormat="1" ht="12.95" customHeight="1">
      <c r="A141" s="25" t="s">
        <v>536</v>
      </c>
      <c r="B141" s="25"/>
      <c r="C141" s="25" t="s">
        <v>907</v>
      </c>
      <c r="D141" s="25"/>
      <c r="E141" s="25"/>
    </row>
    <row r="142" spans="1:27" s="15" customFormat="1" ht="12.95" customHeight="1">
      <c r="A142" s="25" t="s">
        <v>908</v>
      </c>
      <c r="B142" s="25"/>
      <c r="C142" s="25" t="s">
        <v>909</v>
      </c>
      <c r="D142" s="25"/>
      <c r="E142" s="25"/>
    </row>
    <row r="143" spans="1:27" s="15" customFormat="1" ht="12.95" customHeight="1">
      <c r="A143" s="25" t="s">
        <v>910</v>
      </c>
      <c r="B143" s="25"/>
      <c r="C143" s="25" t="s">
        <v>911</v>
      </c>
      <c r="D143" s="25"/>
      <c r="E143" s="25"/>
    </row>
    <row r="144" spans="1:27" s="15" customFormat="1" ht="12.95" customHeight="1">
      <c r="A144" s="25" t="s">
        <v>912</v>
      </c>
      <c r="B144" s="25"/>
      <c r="C144" s="25" t="s">
        <v>913</v>
      </c>
      <c r="D144" s="25"/>
      <c r="E144" s="25"/>
    </row>
    <row r="145" spans="1:5" s="15" customFormat="1" ht="12.95" customHeight="1">
      <c r="A145" s="25" t="s">
        <v>914</v>
      </c>
      <c r="B145" s="25"/>
      <c r="C145" s="25" t="s">
        <v>915</v>
      </c>
      <c r="D145" s="25"/>
      <c r="E145" s="25"/>
    </row>
    <row r="146" spans="1:5" s="15" customFormat="1" ht="12.95" customHeight="1">
      <c r="A146" s="25" t="s">
        <v>916</v>
      </c>
      <c r="B146" s="25"/>
      <c r="C146" s="25" t="s">
        <v>917</v>
      </c>
      <c r="D146" s="25"/>
      <c r="E146" s="25"/>
    </row>
    <row r="147" spans="1:5" s="15" customFormat="1" ht="12.95" customHeight="1">
      <c r="A147" s="25" t="s">
        <v>918</v>
      </c>
      <c r="B147" s="25"/>
      <c r="C147" s="25" t="s">
        <v>909</v>
      </c>
      <c r="D147" s="25"/>
      <c r="E147" s="25"/>
    </row>
    <row r="148" spans="1:5" s="15" customFormat="1" ht="12.95" customHeight="1">
      <c r="A148" s="25" t="s">
        <v>919</v>
      </c>
      <c r="B148" s="25"/>
      <c r="C148" s="25" t="s">
        <v>920</v>
      </c>
      <c r="D148" s="25"/>
      <c r="E148" s="25"/>
    </row>
    <row r="149" spans="1:5" s="15" customFormat="1" ht="12.95" customHeight="1">
      <c r="A149" s="25" t="s">
        <v>921</v>
      </c>
      <c r="B149" s="25"/>
      <c r="C149" s="25" t="s">
        <v>922</v>
      </c>
      <c r="D149" s="25"/>
      <c r="E149" s="25"/>
    </row>
    <row r="150" spans="1:5" s="15" customFormat="1" ht="12.95" customHeight="1">
      <c r="A150" s="25" t="s">
        <v>923</v>
      </c>
      <c r="B150" s="25"/>
      <c r="C150" s="25" t="s">
        <v>924</v>
      </c>
      <c r="D150" s="25"/>
      <c r="E150" s="25"/>
    </row>
    <row r="151" spans="1:5" s="15" customFormat="1" ht="12.95" customHeight="1">
      <c r="A151" s="25" t="s">
        <v>925</v>
      </c>
      <c r="B151" s="25"/>
      <c r="C151" s="25" t="s">
        <v>926</v>
      </c>
      <c r="D151" s="25"/>
      <c r="E151" s="25"/>
    </row>
    <row r="152" spans="1:5" s="15" customFormat="1" ht="12.95" customHeight="1">
      <c r="A152" s="25" t="s">
        <v>927</v>
      </c>
      <c r="B152" s="25"/>
      <c r="C152" s="25" t="s">
        <v>716</v>
      </c>
      <c r="D152" s="25"/>
      <c r="E152" s="25"/>
    </row>
    <row r="153" spans="1:5" s="15" customFormat="1" ht="12.95" customHeight="1">
      <c r="A153" s="25" t="s">
        <v>928</v>
      </c>
      <c r="B153" s="25"/>
      <c r="C153" s="25" t="s">
        <v>929</v>
      </c>
      <c r="D153" s="25"/>
      <c r="E153" s="25"/>
    </row>
    <row r="154" spans="1:5" s="15" customFormat="1" ht="12.95" customHeight="1">
      <c r="A154" s="25" t="s">
        <v>930</v>
      </c>
      <c r="B154" s="25"/>
      <c r="C154" s="25" t="s">
        <v>931</v>
      </c>
      <c r="D154" s="25"/>
      <c r="E154" s="25"/>
    </row>
    <row r="155" spans="1:5" s="15" customFormat="1" ht="12.95" customHeight="1">
      <c r="A155" s="25" t="s">
        <v>932</v>
      </c>
      <c r="B155" s="25"/>
      <c r="C155" s="25" t="s">
        <v>933</v>
      </c>
      <c r="D155" s="25"/>
      <c r="E155" s="25"/>
    </row>
    <row r="156" spans="1:5" s="15" customFormat="1" ht="12.95" customHeight="1">
      <c r="A156" s="25" t="s">
        <v>876</v>
      </c>
      <c r="B156" s="25"/>
      <c r="C156" s="25" t="s">
        <v>934</v>
      </c>
      <c r="D156" s="25"/>
      <c r="E156" s="25"/>
    </row>
    <row r="157" spans="1:5" s="15" customFormat="1" ht="12.95" customHeight="1">
      <c r="A157" s="25" t="s">
        <v>935</v>
      </c>
      <c r="B157" s="25"/>
      <c r="C157" s="25" t="s">
        <v>909</v>
      </c>
      <c r="D157" s="25"/>
      <c r="E157" s="25"/>
    </row>
    <row r="158" spans="1:5" s="15" customFormat="1" ht="12.95" customHeight="1">
      <c r="A158" s="25" t="s">
        <v>936</v>
      </c>
      <c r="B158" s="25"/>
      <c r="C158" s="25" t="s">
        <v>920</v>
      </c>
      <c r="D158" s="25"/>
      <c r="E158" s="25"/>
    </row>
    <row r="159" spans="1:5" s="15" customFormat="1" ht="12.95" customHeight="1">
      <c r="A159" s="25" t="s">
        <v>937</v>
      </c>
      <c r="B159" s="25"/>
      <c r="C159" s="25" t="s">
        <v>922</v>
      </c>
      <c r="D159" s="25"/>
      <c r="E159" s="25"/>
    </row>
    <row r="160" spans="1:5" s="15" customFormat="1" ht="12.95" customHeight="1">
      <c r="A160" s="25" t="s">
        <v>938</v>
      </c>
      <c r="B160" s="25"/>
      <c r="C160" s="25" t="s">
        <v>924</v>
      </c>
      <c r="D160" s="25"/>
      <c r="E160" s="25"/>
    </row>
    <row r="161" spans="1:5" s="15" customFormat="1" ht="12.95" customHeight="1">
      <c r="A161" s="25" t="s">
        <v>939</v>
      </c>
      <c r="B161" s="25"/>
      <c r="C161" s="25" t="s">
        <v>940</v>
      </c>
      <c r="D161" s="25"/>
      <c r="E161" s="25"/>
    </row>
    <row r="162" spans="1:5" s="15" customFormat="1" ht="12.95" customHeight="1">
      <c r="A162" s="25" t="s">
        <v>941</v>
      </c>
      <c r="B162" s="25"/>
      <c r="C162" s="25" t="s">
        <v>926</v>
      </c>
      <c r="D162" s="25"/>
      <c r="E162" s="25"/>
    </row>
    <row r="163" spans="1:5" s="15" customFormat="1" ht="12.95" customHeight="1">
      <c r="A163" s="25" t="s">
        <v>942</v>
      </c>
      <c r="B163" s="25"/>
      <c r="C163" s="25" t="s">
        <v>716</v>
      </c>
      <c r="D163" s="25"/>
      <c r="E163" s="25"/>
    </row>
    <row r="164" spans="1:5" s="15" customFormat="1" ht="12.95" customHeight="1">
      <c r="A164" s="25" t="s">
        <v>943</v>
      </c>
      <c r="B164" s="25"/>
      <c r="C164" s="25" t="s">
        <v>929</v>
      </c>
      <c r="D164" s="25"/>
      <c r="E164" s="25"/>
    </row>
    <row r="165" spans="1:5" s="15" customFormat="1" ht="12.95" customHeight="1">
      <c r="A165" s="25" t="s">
        <v>944</v>
      </c>
      <c r="B165" s="25"/>
      <c r="C165" s="25" t="s">
        <v>931</v>
      </c>
      <c r="D165" s="25"/>
      <c r="E165" s="25"/>
    </row>
    <row r="166" spans="1:5" s="15" customFormat="1" ht="12.95" customHeight="1">
      <c r="A166" s="25" t="s">
        <v>945</v>
      </c>
      <c r="B166" s="25"/>
      <c r="C166" s="25" t="s">
        <v>933</v>
      </c>
      <c r="D166" s="25"/>
      <c r="E166" s="25"/>
    </row>
    <row r="167" spans="1:5" s="15" customFormat="1" ht="12.95" customHeight="1">
      <c r="A167" s="25" t="s">
        <v>946</v>
      </c>
      <c r="B167" s="25"/>
      <c r="C167" s="25" t="s">
        <v>947</v>
      </c>
      <c r="D167" s="25"/>
      <c r="E167" s="25"/>
    </row>
    <row r="168" spans="1:5" s="15" customFormat="1" ht="12.95" customHeight="1">
      <c r="A168" s="25" t="s">
        <v>948</v>
      </c>
      <c r="B168" s="25"/>
      <c r="C168" s="25" t="s">
        <v>949</v>
      </c>
      <c r="D168" s="25"/>
      <c r="E168" s="25"/>
    </row>
    <row r="169" spans="1:5" s="15" customFormat="1" ht="12.95" customHeight="1">
      <c r="A169" s="25" t="s">
        <v>950</v>
      </c>
      <c r="B169" s="25"/>
      <c r="C169" s="25" t="s">
        <v>951</v>
      </c>
      <c r="D169" s="25"/>
      <c r="E169" s="25"/>
    </row>
    <row r="170" spans="1:5" s="15" customFormat="1" ht="12.95" customHeight="1">
      <c r="A170" s="25" t="s">
        <v>952</v>
      </c>
      <c r="B170" s="25"/>
      <c r="C170" s="25" t="s">
        <v>953</v>
      </c>
      <c r="D170" s="25"/>
      <c r="E170" s="25"/>
    </row>
    <row r="171" spans="1:5" s="15" customFormat="1" ht="12.95" customHeight="1">
      <c r="A171" s="25" t="s">
        <v>954</v>
      </c>
      <c r="B171" s="25"/>
      <c r="C171" s="25" t="s">
        <v>955</v>
      </c>
      <c r="D171" s="25"/>
      <c r="E171" s="25"/>
    </row>
    <row r="172" spans="1:5" s="15" customFormat="1" ht="12.95" customHeight="1">
      <c r="A172" s="25" t="s">
        <v>956</v>
      </c>
      <c r="B172" s="25"/>
      <c r="C172" s="25" t="s">
        <v>957</v>
      </c>
      <c r="D172" s="25"/>
      <c r="E172" s="25"/>
    </row>
    <row r="173" spans="1:5" s="15" customFormat="1" ht="12.95" customHeight="1">
      <c r="A173" s="25" t="s">
        <v>958</v>
      </c>
      <c r="B173" s="25"/>
      <c r="C173" s="25" t="s">
        <v>959</v>
      </c>
      <c r="D173" s="25"/>
      <c r="E173" s="25"/>
    </row>
    <row r="174" spans="1:5" s="15" customFormat="1" ht="12.95" customHeight="1">
      <c r="A174" s="25" t="s">
        <v>960</v>
      </c>
      <c r="B174" s="25"/>
      <c r="C174" s="25" t="s">
        <v>961</v>
      </c>
      <c r="D174" s="25"/>
      <c r="E174" s="25"/>
    </row>
    <row r="175" spans="1:5" s="15" customFormat="1" ht="12.95" customHeight="1">
      <c r="A175" s="25" t="s">
        <v>962</v>
      </c>
      <c r="B175" s="25"/>
      <c r="C175" s="25" t="s">
        <v>963</v>
      </c>
      <c r="D175" s="25"/>
      <c r="E175" s="25"/>
    </row>
    <row r="176" spans="1:5" s="15" customFormat="1" ht="12.95" customHeight="1">
      <c r="A176" s="25" t="s">
        <v>964</v>
      </c>
      <c r="B176" s="25"/>
      <c r="C176" s="25" t="s">
        <v>965</v>
      </c>
      <c r="D176" s="25"/>
      <c r="E176" s="25"/>
    </row>
    <row r="177" spans="1:5" s="15" customFormat="1" ht="12.95" customHeight="1">
      <c r="A177" s="25" t="s">
        <v>966</v>
      </c>
      <c r="B177" s="25"/>
      <c r="C177" s="25" t="s">
        <v>967</v>
      </c>
      <c r="D177" s="25"/>
      <c r="E177" s="25"/>
    </row>
    <row r="178" spans="1:5" s="15" customFormat="1" ht="12.95" customHeight="1">
      <c r="A178" s="25" t="s">
        <v>968</v>
      </c>
      <c r="B178" s="25"/>
      <c r="C178" s="25" t="s">
        <v>969</v>
      </c>
      <c r="D178" s="25"/>
      <c r="E178" s="25"/>
    </row>
    <row r="179" spans="1:5" s="15" customFormat="1" ht="12.95" customHeight="1">
      <c r="A179" s="25" t="s">
        <v>970</v>
      </c>
      <c r="B179" s="25"/>
      <c r="C179" s="25" t="s">
        <v>971</v>
      </c>
      <c r="D179" s="25"/>
      <c r="E179" s="25"/>
    </row>
    <row r="180" spans="1:5" s="15" customFormat="1" ht="12.95" customHeight="1">
      <c r="A180" s="25" t="s">
        <v>972</v>
      </c>
      <c r="B180" s="25"/>
      <c r="C180" s="25" t="s">
        <v>973</v>
      </c>
      <c r="D180" s="25"/>
      <c r="E180" s="25"/>
    </row>
    <row r="181" spans="1:5" s="15" customFormat="1" ht="12.95" customHeight="1">
      <c r="A181" s="25" t="s">
        <v>974</v>
      </c>
      <c r="B181" s="25"/>
      <c r="C181" s="25" t="s">
        <v>963</v>
      </c>
      <c r="D181" s="25"/>
      <c r="E181" s="25"/>
    </row>
    <row r="182" spans="1:5" s="15" customFormat="1" ht="12.95" customHeight="1">
      <c r="A182" s="25" t="s">
        <v>975</v>
      </c>
      <c r="B182" s="25"/>
      <c r="C182" s="25" t="s">
        <v>965</v>
      </c>
      <c r="D182" s="25"/>
      <c r="E182" s="25"/>
    </row>
    <row r="183" spans="1:5" s="15" customFormat="1" ht="12.95" customHeight="1">
      <c r="A183" s="25" t="s">
        <v>976</v>
      </c>
      <c r="B183" s="25"/>
      <c r="C183" s="25" t="s">
        <v>973</v>
      </c>
      <c r="D183" s="25"/>
      <c r="E183" s="25"/>
    </row>
    <row r="184" spans="1:5" s="15" customFormat="1" ht="12.95" customHeight="1">
      <c r="A184" s="25" t="s">
        <v>977</v>
      </c>
      <c r="B184" s="25"/>
      <c r="C184" s="25" t="s">
        <v>978</v>
      </c>
      <c r="D184" s="25"/>
      <c r="E184" s="25"/>
    </row>
    <row r="185" spans="1:5" s="15" customFormat="1" ht="12.95" customHeight="1">
      <c r="A185" s="25" t="s">
        <v>979</v>
      </c>
      <c r="B185" s="25"/>
      <c r="C185" s="25" t="s">
        <v>980</v>
      </c>
      <c r="D185" s="25"/>
      <c r="E185" s="25"/>
    </row>
    <row r="186" spans="1:5" s="15" customFormat="1" ht="12.95" customHeight="1">
      <c r="A186" s="25" t="s">
        <v>981</v>
      </c>
      <c r="B186" s="25"/>
      <c r="C186" s="25" t="s">
        <v>980</v>
      </c>
      <c r="D186" s="25"/>
      <c r="E186" s="25"/>
    </row>
    <row r="187" spans="1:5" s="15" customFormat="1" ht="12.95" customHeight="1">
      <c r="A187" s="25" t="s">
        <v>982</v>
      </c>
      <c r="B187" s="25"/>
      <c r="C187" s="25" t="s">
        <v>983</v>
      </c>
      <c r="D187" s="25"/>
      <c r="E187" s="25"/>
    </row>
    <row r="188" spans="1:5" s="15" customFormat="1" ht="12.95" customHeight="1">
      <c r="A188" s="25" t="s">
        <v>984</v>
      </c>
      <c r="B188" s="25"/>
      <c r="C188" s="25" t="s">
        <v>985</v>
      </c>
      <c r="D188" s="25"/>
      <c r="E188" s="25"/>
    </row>
    <row r="189" spans="1:5" s="15" customFormat="1" ht="12.95" customHeight="1">
      <c r="A189" s="25" t="s">
        <v>986</v>
      </c>
      <c r="B189" s="25"/>
      <c r="C189" s="25" t="s">
        <v>987</v>
      </c>
      <c r="D189" s="25"/>
      <c r="E189" s="25"/>
    </row>
    <row r="190" spans="1:5" s="15" customFormat="1" ht="12.95" customHeight="1">
      <c r="A190" s="25" t="s">
        <v>675</v>
      </c>
      <c r="B190" s="25"/>
      <c r="C190" s="25" t="s">
        <v>988</v>
      </c>
      <c r="D190" s="25"/>
      <c r="E190" s="25"/>
    </row>
    <row r="191" spans="1:5" s="15" customFormat="1" ht="12.95" customHeight="1">
      <c r="A191" s="25" t="s">
        <v>989</v>
      </c>
      <c r="B191" s="25"/>
      <c r="C191" s="25" t="s">
        <v>990</v>
      </c>
      <c r="D191" s="25"/>
      <c r="E191" s="25"/>
    </row>
    <row r="192" spans="1:5" s="15" customFormat="1" ht="12.95" customHeight="1">
      <c r="A192" s="25" t="s">
        <v>991</v>
      </c>
      <c r="B192" s="25"/>
      <c r="C192" s="25" t="s">
        <v>992</v>
      </c>
      <c r="D192" s="25"/>
      <c r="E192" s="25"/>
    </row>
    <row r="193" spans="1:5" s="15" customFormat="1" ht="12.95" customHeight="1">
      <c r="A193" s="25" t="s">
        <v>993</v>
      </c>
      <c r="B193" s="25"/>
      <c r="C193" s="25" t="s">
        <v>994</v>
      </c>
      <c r="D193" s="25"/>
      <c r="E193" s="25"/>
    </row>
    <row r="194" spans="1:5" s="15" customFormat="1" ht="12.95" customHeight="1">
      <c r="A194" s="25" t="s">
        <v>995</v>
      </c>
      <c r="B194" s="25"/>
      <c r="C194" s="25" t="s">
        <v>996</v>
      </c>
      <c r="D194" s="25"/>
      <c r="E194" s="25"/>
    </row>
    <row r="195" spans="1:5" s="15" customFormat="1" ht="12.95" customHeight="1">
      <c r="A195" s="25" t="s">
        <v>997</v>
      </c>
      <c r="B195" s="25"/>
      <c r="C195" s="25" t="s">
        <v>998</v>
      </c>
      <c r="D195" s="25"/>
      <c r="E195" s="25"/>
    </row>
    <row r="196" spans="1:5" s="15" customFormat="1" ht="12.95" customHeight="1">
      <c r="A196" s="25" t="s">
        <v>999</v>
      </c>
      <c r="B196" s="25"/>
      <c r="C196" s="25" t="s">
        <v>1000</v>
      </c>
      <c r="D196" s="25"/>
      <c r="E196" s="25"/>
    </row>
    <row r="197" spans="1:5" s="15" customFormat="1" ht="12.95" customHeight="1">
      <c r="A197" s="25" t="s">
        <v>1001</v>
      </c>
      <c r="B197" s="25"/>
      <c r="C197" s="25" t="s">
        <v>1002</v>
      </c>
      <c r="D197" s="25"/>
      <c r="E197" s="25"/>
    </row>
    <row r="198" spans="1:5" s="15" customFormat="1" ht="12.95" customHeight="1">
      <c r="A198" s="25" t="s">
        <v>1003</v>
      </c>
      <c r="B198" s="25"/>
      <c r="C198" s="25" t="s">
        <v>1004</v>
      </c>
      <c r="D198" s="25"/>
      <c r="E198" s="25"/>
    </row>
    <row r="199" spans="1:5" s="15" customFormat="1" ht="12.95" customHeight="1">
      <c r="A199" s="25" t="s">
        <v>1005</v>
      </c>
      <c r="B199" s="25"/>
      <c r="C199" s="25" t="s">
        <v>1006</v>
      </c>
      <c r="D199" s="25"/>
      <c r="E199" s="25"/>
    </row>
    <row r="200" spans="1:5" s="15" customFormat="1" ht="12.95" customHeight="1">
      <c r="A200" s="25" t="s">
        <v>1007</v>
      </c>
      <c r="B200" s="25"/>
      <c r="C200" s="25" t="s">
        <v>609</v>
      </c>
      <c r="D200" s="25"/>
      <c r="E200" s="25"/>
    </row>
    <row r="201" spans="1:5" s="15" customFormat="1" ht="12.95" customHeight="1">
      <c r="A201" s="25" t="s">
        <v>1008</v>
      </c>
      <c r="B201" s="25"/>
      <c r="C201" s="25" t="s">
        <v>609</v>
      </c>
      <c r="D201" s="25"/>
      <c r="E201" s="25"/>
    </row>
    <row r="202" spans="1:5" s="15" customFormat="1" ht="12.95" customHeight="1">
      <c r="A202" s="25" t="s">
        <v>1009</v>
      </c>
      <c r="B202" s="25"/>
      <c r="C202" s="25" t="s">
        <v>1010</v>
      </c>
      <c r="D202" s="25"/>
      <c r="E202" s="25"/>
    </row>
    <row r="203" spans="1:5" s="15" customFormat="1" ht="12.95" customHeight="1">
      <c r="A203" s="25" t="s">
        <v>1011</v>
      </c>
      <c r="B203" s="25"/>
      <c r="C203" s="25" t="s">
        <v>1012</v>
      </c>
      <c r="D203" s="25"/>
      <c r="E203" s="25"/>
    </row>
    <row r="204" spans="1:5" s="15" customFormat="1" ht="12.95" customHeight="1">
      <c r="A204" s="25" t="s">
        <v>1013</v>
      </c>
      <c r="B204" s="25"/>
      <c r="C204" s="25" t="s">
        <v>1014</v>
      </c>
      <c r="D204" s="25"/>
      <c r="E204" s="25"/>
    </row>
    <row r="205" spans="1:5" s="15" customFormat="1" ht="12.95" customHeight="1">
      <c r="A205" s="25" t="s">
        <v>1015</v>
      </c>
      <c r="B205" s="25"/>
      <c r="C205" s="25" t="s">
        <v>1016</v>
      </c>
      <c r="D205" s="25"/>
      <c r="E205" s="25"/>
    </row>
    <row r="206" spans="1:5" s="15" customFormat="1" ht="12.95" customHeight="1">
      <c r="A206" s="25" t="s">
        <v>1017</v>
      </c>
      <c r="B206" s="25"/>
      <c r="C206" s="25" t="s">
        <v>1018</v>
      </c>
      <c r="D206" s="25"/>
      <c r="E206" s="25"/>
    </row>
    <row r="207" spans="1:5" s="15" customFormat="1" ht="12.95" customHeight="1">
      <c r="A207" s="25" t="s">
        <v>1019</v>
      </c>
      <c r="B207" s="25"/>
      <c r="C207" s="25" t="s">
        <v>1020</v>
      </c>
      <c r="D207" s="25"/>
      <c r="E207" s="25"/>
    </row>
    <row r="208" spans="1:5" s="15" customFormat="1" ht="12.95" customHeight="1">
      <c r="A208" s="25" t="s">
        <v>1021</v>
      </c>
      <c r="B208" s="25"/>
      <c r="C208" s="25" t="s">
        <v>1022</v>
      </c>
      <c r="D208" s="25"/>
      <c r="E208" s="25"/>
    </row>
    <row r="209" spans="1:5" s="15" customFormat="1" ht="12.95" customHeight="1">
      <c r="A209" s="25" t="s">
        <v>1023</v>
      </c>
      <c r="B209" s="25"/>
      <c r="C209" s="25" t="s">
        <v>1024</v>
      </c>
      <c r="D209" s="25"/>
      <c r="E209" s="25"/>
    </row>
    <row r="210" spans="1:5" s="15" customFormat="1" ht="12.95" customHeight="1">
      <c r="A210" s="25" t="s">
        <v>1025</v>
      </c>
      <c r="B210" s="25"/>
      <c r="C210" s="25" t="s">
        <v>1026</v>
      </c>
      <c r="D210" s="25"/>
      <c r="E210" s="25"/>
    </row>
    <row r="211" spans="1:5" s="15" customFormat="1" ht="12.95" customHeight="1">
      <c r="A211" s="25" t="s">
        <v>1027</v>
      </c>
      <c r="B211" s="25"/>
      <c r="C211" s="25" t="s">
        <v>1028</v>
      </c>
      <c r="D211" s="25"/>
      <c r="E211" s="25"/>
    </row>
    <row r="212" spans="1:5" s="15" customFormat="1" ht="12.95" customHeight="1">
      <c r="A212" s="25" t="s">
        <v>1029</v>
      </c>
      <c r="B212" s="25"/>
      <c r="C212" s="25" t="s">
        <v>1030</v>
      </c>
      <c r="D212" s="25"/>
      <c r="E212" s="25"/>
    </row>
    <row r="213" spans="1:5" s="15" customFormat="1" ht="12.95" customHeight="1">
      <c r="A213" s="25" t="s">
        <v>1031</v>
      </c>
      <c r="B213" s="25"/>
      <c r="C213" s="25" t="s">
        <v>1032</v>
      </c>
      <c r="D213" s="25"/>
      <c r="E213" s="25"/>
    </row>
    <row r="214" spans="1:5" s="15" customFormat="1" ht="12.95" customHeight="1">
      <c r="A214" s="25" t="s">
        <v>1033</v>
      </c>
      <c r="B214" s="25"/>
      <c r="C214" s="25" t="s">
        <v>1034</v>
      </c>
      <c r="D214" s="25"/>
      <c r="E214" s="25"/>
    </row>
    <row r="215" spans="1:5" s="15" customFormat="1" ht="12.95" customHeight="1">
      <c r="A215" s="25" t="s">
        <v>1035</v>
      </c>
      <c r="B215" s="25"/>
      <c r="C215" s="25" t="s">
        <v>1036</v>
      </c>
      <c r="D215" s="25"/>
      <c r="E215" s="25"/>
    </row>
    <row r="216" spans="1:5" s="15" customFormat="1" ht="12.95" customHeight="1">
      <c r="A216" s="25" t="s">
        <v>1037</v>
      </c>
      <c r="B216" s="25"/>
      <c r="C216" s="25" t="s">
        <v>1038</v>
      </c>
      <c r="D216" s="25"/>
      <c r="E216" s="25"/>
    </row>
    <row r="217" spans="1:5" s="15" customFormat="1" ht="12.95" customHeight="1">
      <c r="A217" s="25" t="s">
        <v>1039</v>
      </c>
      <c r="B217" s="25"/>
      <c r="C217" s="25" t="s">
        <v>1040</v>
      </c>
      <c r="D217" s="25"/>
      <c r="E217" s="25"/>
    </row>
    <row r="218" spans="1:5" s="15" customFormat="1" ht="12.95" customHeight="1">
      <c r="A218" s="25" t="s">
        <v>1041</v>
      </c>
      <c r="B218" s="25"/>
      <c r="C218" s="25" t="s">
        <v>1042</v>
      </c>
      <c r="D218" s="25"/>
      <c r="E218" s="25"/>
    </row>
    <row r="219" spans="1:5" s="15" customFormat="1" ht="12.95" customHeight="1">
      <c r="A219" s="25" t="s">
        <v>1043</v>
      </c>
      <c r="B219" s="25"/>
      <c r="C219" s="25" t="s">
        <v>1044</v>
      </c>
      <c r="D219" s="25"/>
      <c r="E219" s="25"/>
    </row>
    <row r="220" spans="1:5" s="15" customFormat="1" ht="12.95" customHeight="1">
      <c r="A220" s="25" t="s">
        <v>1045</v>
      </c>
      <c r="B220" s="25"/>
      <c r="C220" s="25" t="s">
        <v>1046</v>
      </c>
      <c r="D220" s="25"/>
      <c r="E220" s="25"/>
    </row>
    <row r="221" spans="1:5" s="15" customFormat="1" ht="12.95" customHeight="1">
      <c r="A221" s="25" t="s">
        <v>1047</v>
      </c>
      <c r="B221" s="25"/>
      <c r="C221" s="25" t="s">
        <v>1048</v>
      </c>
      <c r="D221" s="25"/>
      <c r="E221" s="25"/>
    </row>
    <row r="222" spans="1:5" s="15" customFormat="1" ht="12.95" customHeight="1">
      <c r="A222" s="25" t="s">
        <v>1049</v>
      </c>
      <c r="B222" s="25"/>
      <c r="C222" s="25" t="s">
        <v>1050</v>
      </c>
      <c r="D222" s="25"/>
      <c r="E222" s="25"/>
    </row>
    <row r="223" spans="1:5" s="15" customFormat="1" ht="12.95" customHeight="1">
      <c r="A223" s="25" t="s">
        <v>1051</v>
      </c>
      <c r="B223" s="25"/>
      <c r="C223" s="25" t="s">
        <v>1052</v>
      </c>
      <c r="D223" s="25"/>
      <c r="E223" s="25"/>
    </row>
    <row r="224" spans="1:5" s="15" customFormat="1" ht="12.95" customHeight="1">
      <c r="A224" s="25" t="s">
        <v>1053</v>
      </c>
      <c r="B224" s="25"/>
      <c r="C224" s="25" t="s">
        <v>1054</v>
      </c>
      <c r="D224" s="25"/>
      <c r="E224" s="25"/>
    </row>
    <row r="225" spans="1:5" s="15" customFormat="1" ht="12.95" customHeight="1">
      <c r="A225" s="25" t="s">
        <v>1055</v>
      </c>
      <c r="B225" s="25"/>
      <c r="C225" s="25" t="s">
        <v>1056</v>
      </c>
      <c r="D225" s="25"/>
      <c r="E225" s="25"/>
    </row>
    <row r="226" spans="1:5" s="15" customFormat="1" ht="12.95" customHeight="1">
      <c r="A226" s="25" t="s">
        <v>1057</v>
      </c>
      <c r="B226" s="25"/>
      <c r="C226" s="25" t="s">
        <v>1058</v>
      </c>
      <c r="D226" s="25"/>
      <c r="E226" s="25"/>
    </row>
    <row r="227" spans="1:5" s="15" customFormat="1" ht="12.95" customHeight="1">
      <c r="A227" s="25" t="s">
        <v>1059</v>
      </c>
      <c r="B227" s="25"/>
      <c r="C227" s="25" t="s">
        <v>1060</v>
      </c>
      <c r="D227" s="25"/>
      <c r="E227" s="25"/>
    </row>
    <row r="228" spans="1:5" s="15" customFormat="1" ht="12.95" customHeight="1">
      <c r="A228" s="25" t="s">
        <v>1061</v>
      </c>
      <c r="B228" s="25"/>
      <c r="C228" s="25" t="s">
        <v>1062</v>
      </c>
      <c r="D228" s="25"/>
      <c r="E228" s="25"/>
    </row>
    <row r="229" spans="1:5" s="15" customFormat="1" ht="12.95" customHeight="1">
      <c r="A229" s="25" t="s">
        <v>1063</v>
      </c>
      <c r="B229" s="25"/>
      <c r="C229" s="25" t="s">
        <v>1064</v>
      </c>
      <c r="D229" s="25"/>
      <c r="E229" s="25"/>
    </row>
    <row r="230" spans="1:5" s="15" customFormat="1" ht="12.95" customHeight="1">
      <c r="A230" s="25" t="s">
        <v>1065</v>
      </c>
      <c r="B230" s="25"/>
      <c r="C230" s="25" t="s">
        <v>1066</v>
      </c>
      <c r="D230" s="25"/>
      <c r="E230" s="25"/>
    </row>
    <row r="231" spans="1:5" s="15" customFormat="1" ht="12.95" customHeight="1">
      <c r="A231" s="25" t="s">
        <v>1067</v>
      </c>
      <c r="B231" s="25"/>
      <c r="C231" s="25" t="s">
        <v>1068</v>
      </c>
      <c r="D231" s="25"/>
      <c r="E231" s="25"/>
    </row>
    <row r="232" spans="1:5" s="15" customFormat="1" ht="12.95" customHeight="1">
      <c r="A232" s="25" t="s">
        <v>1069</v>
      </c>
      <c r="B232" s="25"/>
      <c r="C232" s="25" t="s">
        <v>1070</v>
      </c>
      <c r="D232" s="25"/>
      <c r="E232" s="25"/>
    </row>
    <row r="233" spans="1:5" s="15" customFormat="1" ht="12.95" customHeight="1">
      <c r="A233" s="25" t="s">
        <v>1071</v>
      </c>
      <c r="B233" s="25"/>
      <c r="C233" s="25" t="s">
        <v>1072</v>
      </c>
      <c r="D233" s="25"/>
      <c r="E233" s="25"/>
    </row>
    <row r="234" spans="1:5" s="15" customFormat="1" ht="12.95" customHeight="1">
      <c r="A234" s="25" t="s">
        <v>1073</v>
      </c>
      <c r="B234" s="25"/>
      <c r="C234" s="25" t="s">
        <v>1074</v>
      </c>
      <c r="D234" s="25"/>
      <c r="E234" s="25"/>
    </row>
    <row r="235" spans="1:5" s="15" customFormat="1" ht="12.95" customHeight="1">
      <c r="A235" s="25" t="s">
        <v>1075</v>
      </c>
      <c r="B235" s="25"/>
      <c r="C235" s="25" t="s">
        <v>1076</v>
      </c>
      <c r="D235" s="25"/>
      <c r="E235" s="25"/>
    </row>
    <row r="236" spans="1:5" s="15" customFormat="1" ht="12.95" customHeight="1">
      <c r="A236" s="25" t="s">
        <v>1077</v>
      </c>
      <c r="B236" s="25"/>
      <c r="C236" s="25" t="s">
        <v>1078</v>
      </c>
      <c r="D236" s="25"/>
      <c r="E236" s="25"/>
    </row>
    <row r="237" spans="1:5" s="15" customFormat="1" ht="12.95" customHeight="1">
      <c r="A237" s="25" t="s">
        <v>1079</v>
      </c>
      <c r="B237" s="25"/>
      <c r="C237" s="25" t="s">
        <v>1080</v>
      </c>
      <c r="D237" s="25"/>
      <c r="E237" s="25"/>
    </row>
    <row r="238" spans="1:5" s="15" customFormat="1" ht="12.95" customHeight="1">
      <c r="A238" s="25" t="s">
        <v>1081</v>
      </c>
      <c r="B238" s="25"/>
      <c r="C238" s="25" t="s">
        <v>1082</v>
      </c>
      <c r="D238" s="25"/>
      <c r="E238" s="25"/>
    </row>
    <row r="239" spans="1:5" s="15" customFormat="1" ht="12.95" customHeight="1">
      <c r="A239" s="25" t="s">
        <v>1083</v>
      </c>
      <c r="B239" s="25"/>
      <c r="C239" s="25" t="s">
        <v>1084</v>
      </c>
      <c r="D239" s="25"/>
      <c r="E239" s="25"/>
    </row>
    <row r="240" spans="1:5" s="15" customFormat="1" ht="12.95" customHeight="1">
      <c r="A240" s="25" t="s">
        <v>1085</v>
      </c>
      <c r="B240" s="25"/>
      <c r="C240" s="25" t="s">
        <v>1086</v>
      </c>
      <c r="D240" s="25"/>
      <c r="E240" s="25"/>
    </row>
    <row r="241" spans="1:5" s="15" customFormat="1" ht="12.95" customHeight="1">
      <c r="A241" s="25" t="s">
        <v>1087</v>
      </c>
      <c r="B241" s="25"/>
      <c r="C241" s="25" t="s">
        <v>1088</v>
      </c>
      <c r="D241" s="25"/>
      <c r="E241" s="25"/>
    </row>
    <row r="242" spans="1:5" s="15" customFormat="1" ht="12.95" customHeight="1">
      <c r="A242" s="25" t="s">
        <v>1089</v>
      </c>
      <c r="B242" s="25"/>
      <c r="C242" s="25" t="s">
        <v>1090</v>
      </c>
      <c r="D242" s="25"/>
      <c r="E242" s="25"/>
    </row>
    <row r="243" spans="1:5" s="15" customFormat="1" ht="12.95" customHeight="1">
      <c r="A243" s="25" t="s">
        <v>1091</v>
      </c>
      <c r="B243" s="25"/>
      <c r="C243" s="25" t="s">
        <v>1092</v>
      </c>
      <c r="D243" s="25"/>
      <c r="E243" s="25"/>
    </row>
    <row r="244" spans="1:5" s="15" customFormat="1" ht="12.95" customHeight="1">
      <c r="A244" s="25" t="s">
        <v>1093</v>
      </c>
      <c r="B244" s="25"/>
      <c r="C244" s="25" t="s">
        <v>1094</v>
      </c>
      <c r="D244" s="25"/>
      <c r="E244" s="25"/>
    </row>
    <row r="245" spans="1:5" s="15" customFormat="1" ht="12.95" customHeight="1">
      <c r="A245" s="25" t="s">
        <v>1095</v>
      </c>
      <c r="B245" s="25"/>
      <c r="C245" s="25" t="s">
        <v>1096</v>
      </c>
      <c r="D245" s="25"/>
      <c r="E245" s="25"/>
    </row>
    <row r="246" spans="1:5" s="15" customFormat="1" ht="12.95" customHeight="1">
      <c r="A246" s="25" t="s">
        <v>1097</v>
      </c>
      <c r="B246" s="25"/>
      <c r="C246" s="25" t="s">
        <v>1098</v>
      </c>
      <c r="D246" s="25"/>
      <c r="E246" s="25"/>
    </row>
    <row r="247" spans="1:5" s="15" customFormat="1" ht="12.95" customHeight="1">
      <c r="A247" s="25" t="s">
        <v>1099</v>
      </c>
      <c r="B247" s="25"/>
      <c r="C247" s="25" t="s">
        <v>1100</v>
      </c>
      <c r="D247" s="25"/>
      <c r="E247" s="25"/>
    </row>
    <row r="248" spans="1:5" s="15" customFormat="1" ht="12.95" customHeight="1">
      <c r="A248" s="25" t="s">
        <v>1101</v>
      </c>
      <c r="B248" s="25"/>
      <c r="C248" s="25" t="s">
        <v>1102</v>
      </c>
      <c r="D248" s="25"/>
      <c r="E248" s="25"/>
    </row>
    <row r="249" spans="1:5" s="15" customFormat="1" ht="12.95" customHeight="1">
      <c r="A249" s="25" t="s">
        <v>1103</v>
      </c>
      <c r="B249" s="25"/>
      <c r="C249" s="25" t="s">
        <v>1104</v>
      </c>
      <c r="D249" s="25"/>
      <c r="E249" s="25"/>
    </row>
    <row r="250" spans="1:5" s="15" customFormat="1" ht="12.95" customHeight="1">
      <c r="A250" s="25" t="s">
        <v>1105</v>
      </c>
      <c r="B250" s="25"/>
      <c r="C250" s="25" t="s">
        <v>1106</v>
      </c>
      <c r="D250" s="25"/>
      <c r="E250" s="25"/>
    </row>
    <row r="251" spans="1:5" s="15" customFormat="1" ht="12.95" customHeight="1">
      <c r="A251" s="25" t="s">
        <v>1107</v>
      </c>
      <c r="B251" s="25"/>
      <c r="C251" s="25" t="s">
        <v>1108</v>
      </c>
      <c r="D251" s="25"/>
      <c r="E251" s="25"/>
    </row>
    <row r="252" spans="1:5" s="15" customFormat="1" ht="12.95" customHeight="1">
      <c r="A252" s="25" t="s">
        <v>1109</v>
      </c>
      <c r="B252" s="25"/>
      <c r="C252" s="25" t="s">
        <v>1110</v>
      </c>
      <c r="D252" s="25"/>
      <c r="E252" s="25"/>
    </row>
    <row r="253" spans="1:5" s="15" customFormat="1" ht="12.95" customHeight="1">
      <c r="A253" s="25" t="s">
        <v>1111</v>
      </c>
      <c r="B253" s="25"/>
      <c r="C253" s="25" t="s">
        <v>1112</v>
      </c>
      <c r="D253" s="25"/>
      <c r="E253" s="25"/>
    </row>
    <row r="254" spans="1:5" s="15" customFormat="1" ht="12.95" customHeight="1">
      <c r="A254" s="25" t="s">
        <v>1113</v>
      </c>
      <c r="B254" s="25"/>
      <c r="C254" s="25" t="s">
        <v>1114</v>
      </c>
      <c r="D254" s="25"/>
      <c r="E254" s="25"/>
    </row>
    <row r="255" spans="1:5" s="15" customFormat="1" ht="12.95" customHeight="1">
      <c r="A255" s="25" t="s">
        <v>1115</v>
      </c>
      <c r="B255" s="25"/>
      <c r="C255" s="25" t="s">
        <v>1116</v>
      </c>
      <c r="D255" s="25"/>
      <c r="E255" s="25"/>
    </row>
    <row r="256" spans="1:5" s="15" customFormat="1" ht="12.95" customHeight="1">
      <c r="A256" s="25" t="s">
        <v>1117</v>
      </c>
      <c r="B256" s="25"/>
      <c r="C256" s="25" t="s">
        <v>1118</v>
      </c>
      <c r="D256" s="25"/>
      <c r="E256" s="25"/>
    </row>
    <row r="257" spans="1:5" s="15" customFormat="1" ht="12.95" customHeight="1">
      <c r="A257" s="25" t="s">
        <v>1119</v>
      </c>
      <c r="B257" s="25"/>
      <c r="C257" s="25" t="s">
        <v>1120</v>
      </c>
      <c r="D257" s="25"/>
      <c r="E257" s="25"/>
    </row>
    <row r="258" spans="1:5" s="15" customFormat="1" ht="12.95" customHeight="1">
      <c r="A258" s="25" t="s">
        <v>1121</v>
      </c>
      <c r="B258" s="25"/>
      <c r="C258" s="25" t="s">
        <v>1122</v>
      </c>
      <c r="D258" s="25"/>
      <c r="E258" s="25"/>
    </row>
    <row r="259" spans="1:5" s="15" customFormat="1" ht="12.95" customHeight="1">
      <c r="A259" s="25" t="s">
        <v>1123</v>
      </c>
      <c r="B259" s="25"/>
      <c r="C259" s="25" t="s">
        <v>1124</v>
      </c>
      <c r="D259" s="25"/>
      <c r="E259" s="25"/>
    </row>
    <row r="260" spans="1:5" s="15" customFormat="1" ht="26.1" customHeight="1">
      <c r="A260" s="25" t="s">
        <v>1125</v>
      </c>
      <c r="B260" s="25"/>
      <c r="C260" s="25" t="s">
        <v>1126</v>
      </c>
      <c r="D260" s="25"/>
      <c r="E260" s="25"/>
    </row>
    <row r="261" spans="1:5" s="15" customFormat="1" ht="12.95" customHeight="1">
      <c r="A261" s="25" t="s">
        <v>1127</v>
      </c>
      <c r="B261" s="25"/>
      <c r="C261" s="25" t="s">
        <v>1128</v>
      </c>
      <c r="D261" s="25"/>
      <c r="E261" s="25"/>
    </row>
    <row r="262" spans="1:5" s="15" customFormat="1" ht="12.95" customHeight="1">
      <c r="A262" s="25" t="s">
        <v>1129</v>
      </c>
      <c r="B262" s="25"/>
      <c r="C262" s="25" t="s">
        <v>1130</v>
      </c>
      <c r="D262" s="25"/>
      <c r="E262" s="25"/>
    </row>
    <row r="263" spans="1:5" s="15" customFormat="1" ht="12.95" customHeight="1">
      <c r="A263" s="25" t="s">
        <v>1131</v>
      </c>
      <c r="B263" s="25"/>
      <c r="C263" s="25" t="s">
        <v>1132</v>
      </c>
      <c r="D263" s="25"/>
      <c r="E263" s="25"/>
    </row>
    <row r="264" spans="1:5" s="15" customFormat="1" ht="12.95" customHeight="1">
      <c r="A264" s="25" t="s">
        <v>1133</v>
      </c>
      <c r="B264" s="25"/>
      <c r="C264" s="25" t="s">
        <v>1134</v>
      </c>
      <c r="D264" s="25"/>
      <c r="E264" s="25"/>
    </row>
    <row r="265" spans="1:5" s="15" customFormat="1" ht="12.95" customHeight="1">
      <c r="A265" s="25" t="s">
        <v>1135</v>
      </c>
      <c r="B265" s="25"/>
      <c r="C265" s="25" t="s">
        <v>1136</v>
      </c>
      <c r="D265" s="25"/>
      <c r="E265" s="25"/>
    </row>
    <row r="266" spans="1:5" s="15" customFormat="1" ht="12.95" customHeight="1">
      <c r="A266" s="25" t="s">
        <v>1137</v>
      </c>
      <c r="B266" s="25"/>
      <c r="C266" s="25" t="s">
        <v>1138</v>
      </c>
      <c r="D266" s="25"/>
      <c r="E266" s="25"/>
    </row>
    <row r="267" spans="1:5" s="15" customFormat="1" ht="12.95" customHeight="1">
      <c r="A267" s="25" t="s">
        <v>1139</v>
      </c>
      <c r="B267" s="25"/>
      <c r="C267" s="25" t="s">
        <v>1140</v>
      </c>
      <c r="D267" s="25"/>
      <c r="E267" s="25"/>
    </row>
    <row r="268" spans="1:5" s="15" customFormat="1" ht="12.95" customHeight="1">
      <c r="A268" s="25" t="s">
        <v>1141</v>
      </c>
      <c r="B268" s="25"/>
      <c r="C268" s="25" t="s">
        <v>1142</v>
      </c>
      <c r="D268" s="25"/>
      <c r="E268" s="25"/>
    </row>
    <row r="269" spans="1:5" s="15" customFormat="1" ht="12.95" customHeight="1">
      <c r="A269" s="25" t="s">
        <v>1143</v>
      </c>
      <c r="B269" s="25"/>
      <c r="C269" s="25" t="s">
        <v>1144</v>
      </c>
      <c r="D269" s="25"/>
      <c r="E269" s="25"/>
    </row>
    <row r="270" spans="1:5" s="15" customFormat="1" ht="12.95" customHeight="1">
      <c r="A270" s="25" t="s">
        <v>1145</v>
      </c>
      <c r="B270" s="25"/>
      <c r="C270" s="25" t="s">
        <v>1146</v>
      </c>
      <c r="D270" s="25"/>
      <c r="E270" s="25"/>
    </row>
    <row r="271" spans="1:5" s="15" customFormat="1" ht="12.95" customHeight="1">
      <c r="A271" s="25" t="s">
        <v>1147</v>
      </c>
      <c r="B271" s="25"/>
      <c r="C271" s="25" t="s">
        <v>1148</v>
      </c>
      <c r="D271" s="25"/>
      <c r="E271" s="25"/>
    </row>
    <row r="272" spans="1:5" s="15" customFormat="1" ht="12.95" customHeight="1">
      <c r="A272" s="25" t="s">
        <v>1149</v>
      </c>
      <c r="B272" s="25"/>
      <c r="C272" s="25" t="s">
        <v>1150</v>
      </c>
      <c r="D272" s="25"/>
      <c r="E272" s="25"/>
    </row>
    <row r="273" spans="1:5" s="15" customFormat="1" ht="12.95" customHeight="1">
      <c r="A273" s="25" t="s">
        <v>1151</v>
      </c>
      <c r="B273" s="25"/>
      <c r="C273" s="25" t="s">
        <v>1152</v>
      </c>
      <c r="D273" s="25"/>
      <c r="E273" s="25"/>
    </row>
    <row r="274" spans="1:5" s="15" customFormat="1" ht="12.95" customHeight="1">
      <c r="A274" s="25" t="s">
        <v>1153</v>
      </c>
      <c r="B274" s="25"/>
      <c r="C274" s="25" t="s">
        <v>1154</v>
      </c>
      <c r="D274" s="25"/>
      <c r="E274" s="25"/>
    </row>
    <row r="275" spans="1:5" s="15" customFormat="1" ht="12.95" customHeight="1">
      <c r="A275" s="25" t="s">
        <v>1155</v>
      </c>
      <c r="B275" s="25"/>
      <c r="C275" s="25" t="s">
        <v>1156</v>
      </c>
      <c r="D275" s="25"/>
      <c r="E275" s="25"/>
    </row>
    <row r="276" spans="1:5" s="15" customFormat="1" ht="12.95" customHeight="1">
      <c r="A276" s="25" t="s">
        <v>1157</v>
      </c>
      <c r="B276" s="25"/>
      <c r="C276" s="25" t="s">
        <v>1158</v>
      </c>
      <c r="D276" s="25"/>
      <c r="E276" s="25"/>
    </row>
    <row r="277" spans="1:5" s="15" customFormat="1" ht="12.95" customHeight="1">
      <c r="A277" s="25" t="s">
        <v>1159</v>
      </c>
      <c r="B277" s="25"/>
      <c r="C277" s="25" t="s">
        <v>1160</v>
      </c>
      <c r="D277" s="25"/>
      <c r="E277" s="25"/>
    </row>
    <row r="278" spans="1:5" s="15" customFormat="1" ht="12.95" customHeight="1">
      <c r="A278" s="25" t="s">
        <v>1161</v>
      </c>
      <c r="B278" s="25"/>
      <c r="C278" s="25" t="s">
        <v>1162</v>
      </c>
      <c r="D278" s="25"/>
      <c r="E278" s="25"/>
    </row>
    <row r="279" spans="1:5" s="15" customFormat="1" ht="12.95" customHeight="1">
      <c r="A279" s="25" t="s">
        <v>1163</v>
      </c>
      <c r="B279" s="25"/>
      <c r="C279" s="25" t="s">
        <v>1164</v>
      </c>
      <c r="D279" s="25"/>
      <c r="E279" s="25"/>
    </row>
    <row r="280" spans="1:5" s="15" customFormat="1" ht="12.95" customHeight="1">
      <c r="A280" s="25" t="s">
        <v>1165</v>
      </c>
      <c r="B280" s="25"/>
      <c r="C280" s="25" t="s">
        <v>1166</v>
      </c>
      <c r="D280" s="25"/>
      <c r="E280" s="25"/>
    </row>
    <row r="281" spans="1:5" s="15" customFormat="1" ht="12.95" customHeight="1">
      <c r="A281" s="25" t="s">
        <v>1167</v>
      </c>
      <c r="B281" s="25"/>
      <c r="C281" s="25" t="s">
        <v>1168</v>
      </c>
      <c r="D281" s="25"/>
      <c r="E281" s="25"/>
    </row>
    <row r="282" spans="1:5" s="15" customFormat="1" ht="12.95" customHeight="1">
      <c r="A282" s="25" t="s">
        <v>1169</v>
      </c>
      <c r="B282" s="25"/>
      <c r="C282" s="25" t="s">
        <v>1170</v>
      </c>
      <c r="D282" s="25"/>
      <c r="E282" s="25"/>
    </row>
    <row r="283" spans="1:5" s="15" customFormat="1" ht="12.95" customHeight="1">
      <c r="A283" s="25" t="s">
        <v>1171</v>
      </c>
      <c r="B283" s="25"/>
      <c r="C283" s="25" t="s">
        <v>1172</v>
      </c>
      <c r="D283" s="25"/>
      <c r="E283" s="25"/>
    </row>
    <row r="284" spans="1:5" s="15" customFormat="1" ht="12.95" customHeight="1">
      <c r="A284" s="25" t="s">
        <v>1173</v>
      </c>
      <c r="B284" s="25"/>
      <c r="C284" s="25" t="s">
        <v>1174</v>
      </c>
      <c r="D284" s="25"/>
      <c r="E284" s="25"/>
    </row>
    <row r="285" spans="1:5" s="15" customFormat="1" ht="12.95" customHeight="1">
      <c r="A285" s="25" t="s">
        <v>1175</v>
      </c>
      <c r="B285" s="25"/>
      <c r="C285" s="25" t="s">
        <v>1176</v>
      </c>
      <c r="D285" s="25"/>
      <c r="E285" s="25"/>
    </row>
    <row r="286" spans="1:5" s="15" customFormat="1" ht="12.95" customHeight="1">
      <c r="A286" s="25" t="s">
        <v>1177</v>
      </c>
      <c r="B286" s="25"/>
      <c r="C286" s="25" t="s">
        <v>1178</v>
      </c>
      <c r="D286" s="25"/>
      <c r="E286" s="25"/>
    </row>
    <row r="287" spans="1:5" s="15" customFormat="1" ht="12.95" customHeight="1">
      <c r="A287" s="25" t="s">
        <v>1179</v>
      </c>
      <c r="B287" s="25"/>
      <c r="C287" s="25" t="s">
        <v>1180</v>
      </c>
      <c r="D287" s="25"/>
      <c r="E287" s="25"/>
    </row>
    <row r="288" spans="1:5" s="15" customFormat="1" ht="12.95" customHeight="1">
      <c r="A288" s="25" t="s">
        <v>1181</v>
      </c>
      <c r="B288" s="25"/>
      <c r="C288" s="25" t="s">
        <v>1182</v>
      </c>
      <c r="D288" s="25"/>
      <c r="E288" s="25"/>
    </row>
    <row r="289" spans="1:5" s="15" customFormat="1" ht="12.95" customHeight="1">
      <c r="A289" s="25" t="s">
        <v>1183</v>
      </c>
      <c r="B289" s="25"/>
      <c r="C289" s="25" t="s">
        <v>1184</v>
      </c>
      <c r="D289" s="25"/>
      <c r="E289" s="25"/>
    </row>
    <row r="290" spans="1:5" s="15" customFormat="1" ht="12.95" customHeight="1">
      <c r="A290" s="25" t="s">
        <v>1185</v>
      </c>
      <c r="B290" s="25"/>
      <c r="C290" s="25" t="s">
        <v>1186</v>
      </c>
      <c r="D290" s="25"/>
      <c r="E290" s="25"/>
    </row>
    <row r="291" spans="1:5" s="15" customFormat="1" ht="12.95" customHeight="1">
      <c r="A291" s="25" t="s">
        <v>1187</v>
      </c>
      <c r="B291" s="25"/>
      <c r="C291" s="25" t="s">
        <v>1188</v>
      </c>
      <c r="D291" s="25"/>
      <c r="E291" s="25"/>
    </row>
    <row r="292" spans="1:5" s="15" customFormat="1" ht="12.95" customHeight="1">
      <c r="A292" s="25" t="s">
        <v>1189</v>
      </c>
      <c r="B292" s="25"/>
      <c r="C292" s="25" t="s">
        <v>1190</v>
      </c>
      <c r="D292" s="25"/>
      <c r="E292" s="25"/>
    </row>
    <row r="293" spans="1:5" s="15" customFormat="1" ht="12.95" customHeight="1">
      <c r="A293" s="25" t="s">
        <v>1191</v>
      </c>
      <c r="B293" s="25"/>
      <c r="C293" s="25" t="s">
        <v>1192</v>
      </c>
      <c r="D293" s="25"/>
      <c r="E293" s="25"/>
    </row>
    <row r="294" spans="1:5" s="15" customFormat="1" ht="12.95" customHeight="1">
      <c r="A294" s="25" t="s">
        <v>1193</v>
      </c>
      <c r="B294" s="25"/>
      <c r="C294" s="25" t="s">
        <v>1194</v>
      </c>
      <c r="D294" s="25"/>
      <c r="E294" s="25"/>
    </row>
    <row r="295" spans="1:5" s="15" customFormat="1" ht="12.95" customHeight="1">
      <c r="A295" s="25" t="s">
        <v>1195</v>
      </c>
      <c r="B295" s="25"/>
      <c r="C295" s="25" t="s">
        <v>1196</v>
      </c>
      <c r="D295" s="25"/>
      <c r="E295" s="25"/>
    </row>
    <row r="296" spans="1:5" s="15" customFormat="1" ht="12.95" customHeight="1">
      <c r="A296" s="25" t="s">
        <v>1197</v>
      </c>
      <c r="B296" s="25"/>
      <c r="C296" s="25" t="s">
        <v>1198</v>
      </c>
      <c r="D296" s="25"/>
      <c r="E296" s="25"/>
    </row>
    <row r="297" spans="1:5" s="15" customFormat="1" ht="12.95" customHeight="1">
      <c r="A297" s="25" t="s">
        <v>1199</v>
      </c>
      <c r="B297" s="25"/>
      <c r="C297" s="25" t="s">
        <v>1200</v>
      </c>
      <c r="D297" s="25"/>
      <c r="E297" s="25"/>
    </row>
    <row r="298" spans="1:5" s="15" customFormat="1" ht="12.95" customHeight="1">
      <c r="A298" s="25" t="s">
        <v>1201</v>
      </c>
      <c r="B298" s="25"/>
      <c r="C298" s="25" t="s">
        <v>1202</v>
      </c>
      <c r="D298" s="25"/>
      <c r="E298" s="25"/>
    </row>
    <row r="299" spans="1:5" s="15" customFormat="1" ht="12.95" customHeight="1">
      <c r="A299" s="25" t="s">
        <v>1203</v>
      </c>
      <c r="B299" s="25"/>
      <c r="C299" s="25" t="s">
        <v>1204</v>
      </c>
      <c r="D299" s="25"/>
      <c r="E299" s="25"/>
    </row>
    <row r="300" spans="1:5" s="15" customFormat="1" ht="12.95" customHeight="1">
      <c r="A300" s="25" t="s">
        <v>1205</v>
      </c>
      <c r="B300" s="25"/>
      <c r="C300" s="25" t="s">
        <v>1206</v>
      </c>
      <c r="D300" s="25"/>
      <c r="E300" s="25"/>
    </row>
    <row r="301" spans="1:5" s="15" customFormat="1" ht="12.95" customHeight="1">
      <c r="A301" s="25" t="s">
        <v>1207</v>
      </c>
      <c r="B301" s="25"/>
      <c r="C301" s="25" t="s">
        <v>1208</v>
      </c>
      <c r="D301" s="25"/>
      <c r="E301" s="25"/>
    </row>
    <row r="302" spans="1:5" s="15" customFormat="1" ht="12.95" customHeight="1">
      <c r="A302" s="25" t="s">
        <v>1209</v>
      </c>
      <c r="B302" s="25"/>
      <c r="C302" s="25" t="s">
        <v>1210</v>
      </c>
      <c r="D302" s="25"/>
      <c r="E302" s="25"/>
    </row>
    <row r="303" spans="1:5" s="15" customFormat="1" ht="12.95" customHeight="1">
      <c r="A303" s="25" t="s">
        <v>1211</v>
      </c>
      <c r="B303" s="25"/>
      <c r="C303" s="25" t="s">
        <v>1212</v>
      </c>
      <c r="D303" s="25"/>
      <c r="E303" s="25"/>
    </row>
    <row r="304" spans="1:5" s="15" customFormat="1" ht="12.95" customHeight="1">
      <c r="A304" s="25" t="s">
        <v>1213</v>
      </c>
      <c r="B304" s="25"/>
      <c r="C304" s="25" t="s">
        <v>1214</v>
      </c>
      <c r="D304" s="25"/>
      <c r="E304" s="25"/>
    </row>
    <row r="305" spans="1:5" s="15" customFormat="1" ht="12.95" customHeight="1">
      <c r="A305" s="25" t="s">
        <v>1215</v>
      </c>
      <c r="B305" s="25"/>
      <c r="C305" s="25" t="s">
        <v>1216</v>
      </c>
      <c r="D305" s="25"/>
      <c r="E305" s="25"/>
    </row>
    <row r="306" spans="1:5" s="15" customFormat="1" ht="12.95" customHeight="1">
      <c r="A306" s="25" t="s">
        <v>1217</v>
      </c>
      <c r="B306" s="25"/>
      <c r="C306" s="25" t="s">
        <v>1218</v>
      </c>
      <c r="D306" s="25"/>
      <c r="E306" s="25"/>
    </row>
    <row r="307" spans="1:5" s="15" customFormat="1" ht="12.95" customHeight="1">
      <c r="A307" s="25" t="s">
        <v>1219</v>
      </c>
      <c r="B307" s="25"/>
      <c r="C307" s="25" t="s">
        <v>1220</v>
      </c>
      <c r="D307" s="25"/>
      <c r="E307" s="25"/>
    </row>
    <row r="308" spans="1:5" s="15" customFormat="1" ht="12.95" customHeight="1">
      <c r="A308" s="25" t="s">
        <v>1221</v>
      </c>
      <c r="B308" s="25"/>
      <c r="C308" s="25" t="s">
        <v>1222</v>
      </c>
      <c r="D308" s="25"/>
      <c r="E308" s="25"/>
    </row>
    <row r="309" spans="1:5" s="15" customFormat="1" ht="12.95" customHeight="1">
      <c r="A309" s="25" t="s">
        <v>1223</v>
      </c>
      <c r="B309" s="25"/>
      <c r="C309" s="25" t="s">
        <v>1224</v>
      </c>
      <c r="D309" s="25"/>
      <c r="E309" s="25"/>
    </row>
    <row r="310" spans="1:5" s="15" customFormat="1" ht="12.95" customHeight="1">
      <c r="A310" s="25" t="s">
        <v>1225</v>
      </c>
      <c r="B310" s="25"/>
      <c r="C310" s="25" t="s">
        <v>1226</v>
      </c>
      <c r="D310" s="25"/>
      <c r="E310" s="25"/>
    </row>
    <row r="311" spans="1:5" s="15" customFormat="1" ht="12.95" customHeight="1">
      <c r="A311" s="25" t="s">
        <v>1227</v>
      </c>
      <c r="B311" s="25"/>
      <c r="C311" s="25" t="s">
        <v>1228</v>
      </c>
      <c r="D311" s="25"/>
      <c r="E311" s="25"/>
    </row>
    <row r="312" spans="1:5" s="15" customFormat="1" ht="12.95" customHeight="1">
      <c r="A312" s="25" t="s">
        <v>1229</v>
      </c>
      <c r="B312" s="25"/>
      <c r="C312" s="25" t="s">
        <v>1230</v>
      </c>
      <c r="D312" s="25"/>
      <c r="E312" s="25"/>
    </row>
    <row r="313" spans="1:5" s="15" customFormat="1" ht="12.95" customHeight="1">
      <c r="A313" s="25" t="s">
        <v>1231</v>
      </c>
      <c r="B313" s="25"/>
      <c r="C313" s="25" t="s">
        <v>1232</v>
      </c>
      <c r="D313" s="25"/>
      <c r="E313" s="25"/>
    </row>
    <row r="314" spans="1:5" s="15" customFormat="1" ht="12.95" customHeight="1">
      <c r="A314" s="25" t="s">
        <v>1233</v>
      </c>
      <c r="B314" s="25"/>
      <c r="C314" s="25" t="s">
        <v>1234</v>
      </c>
      <c r="D314" s="25"/>
      <c r="E314" s="25"/>
    </row>
    <row r="315" spans="1:5" s="15" customFormat="1" ht="12.95" customHeight="1">
      <c r="A315" s="25" t="s">
        <v>1235</v>
      </c>
      <c r="B315" s="25"/>
      <c r="C315" s="25" t="s">
        <v>1236</v>
      </c>
      <c r="D315" s="25"/>
      <c r="E315" s="25"/>
    </row>
    <row r="316" spans="1:5" s="15" customFormat="1" ht="12.95" customHeight="1">
      <c r="A316" s="25" t="s">
        <v>1237</v>
      </c>
      <c r="B316" s="25"/>
      <c r="C316" s="25" t="s">
        <v>1238</v>
      </c>
      <c r="D316" s="25"/>
      <c r="E316" s="25"/>
    </row>
    <row r="317" spans="1:5" s="15" customFormat="1" ht="12.95" customHeight="1">
      <c r="A317" s="25" t="s">
        <v>1239</v>
      </c>
      <c r="B317" s="25"/>
      <c r="C317" s="25" t="s">
        <v>1240</v>
      </c>
      <c r="D317" s="25"/>
      <c r="E317" s="25"/>
    </row>
    <row r="318" spans="1:5" s="15" customFormat="1" ht="12.95" customHeight="1">
      <c r="A318" s="25" t="s">
        <v>1241</v>
      </c>
      <c r="B318" s="25"/>
      <c r="C318" s="25" t="s">
        <v>1242</v>
      </c>
      <c r="D318" s="25"/>
      <c r="E318" s="25"/>
    </row>
    <row r="319" spans="1:5" s="15" customFormat="1" ht="12.95" customHeight="1">
      <c r="A319" s="25" t="s">
        <v>1243</v>
      </c>
      <c r="B319" s="25"/>
      <c r="C319" s="25" t="s">
        <v>1244</v>
      </c>
      <c r="D319" s="25"/>
      <c r="E319" s="25"/>
    </row>
    <row r="320" spans="1:5" s="15" customFormat="1" ht="12.95" customHeight="1">
      <c r="A320" s="25" t="s">
        <v>1245</v>
      </c>
      <c r="B320" s="25"/>
      <c r="C320" s="25" t="s">
        <v>1246</v>
      </c>
      <c r="D320" s="25"/>
      <c r="E320" s="25"/>
    </row>
    <row r="321" spans="1:5" s="15" customFormat="1" ht="12.95" customHeight="1">
      <c r="A321" s="25" t="s">
        <v>1247</v>
      </c>
      <c r="B321" s="25"/>
      <c r="C321" s="25" t="s">
        <v>1248</v>
      </c>
      <c r="D321" s="25"/>
      <c r="E321" s="25"/>
    </row>
    <row r="322" spans="1:5" s="15" customFormat="1" ht="12.95" customHeight="1">
      <c r="A322" s="25" t="s">
        <v>1249</v>
      </c>
      <c r="B322" s="25"/>
      <c r="C322" s="25" t="s">
        <v>1250</v>
      </c>
      <c r="D322" s="25"/>
      <c r="E322" s="25"/>
    </row>
    <row r="323" spans="1:5" s="15" customFormat="1" ht="12.95" customHeight="1">
      <c r="A323" s="25" t="s">
        <v>1251</v>
      </c>
      <c r="B323" s="25"/>
      <c r="C323" s="25" t="s">
        <v>1252</v>
      </c>
      <c r="D323" s="25"/>
      <c r="E323" s="25"/>
    </row>
    <row r="324" spans="1:5" s="15" customFormat="1" ht="12.95" customHeight="1">
      <c r="A324" s="25" t="s">
        <v>1253</v>
      </c>
      <c r="B324" s="25"/>
      <c r="C324" s="25" t="s">
        <v>1254</v>
      </c>
      <c r="D324" s="25"/>
      <c r="E324" s="25"/>
    </row>
    <row r="325" spans="1:5" s="15" customFormat="1" ht="26.1" customHeight="1">
      <c r="A325" s="25" t="s">
        <v>1255</v>
      </c>
      <c r="B325" s="25"/>
      <c r="C325" s="25" t="s">
        <v>1256</v>
      </c>
      <c r="D325" s="25"/>
      <c r="E325" s="25"/>
    </row>
    <row r="326" spans="1:5" s="15" customFormat="1" ht="12.95" customHeight="1">
      <c r="A326" s="25" t="s">
        <v>1257</v>
      </c>
      <c r="B326" s="25"/>
      <c r="C326" s="25" t="s">
        <v>1258</v>
      </c>
      <c r="D326" s="25"/>
      <c r="E326" s="25"/>
    </row>
    <row r="327" spans="1:5" s="15" customFormat="1" ht="12.95" customHeight="1">
      <c r="A327" s="25" t="s">
        <v>1259</v>
      </c>
      <c r="B327" s="25"/>
      <c r="C327" s="25" t="s">
        <v>1260</v>
      </c>
      <c r="D327" s="25"/>
      <c r="E327" s="25"/>
    </row>
    <row r="328" spans="1:5" s="15" customFormat="1" ht="12.95" customHeight="1">
      <c r="A328" s="25" t="s">
        <v>1261</v>
      </c>
      <c r="B328" s="25"/>
      <c r="C328" s="25" t="s">
        <v>1262</v>
      </c>
      <c r="D328" s="25"/>
      <c r="E328" s="25"/>
    </row>
    <row r="329" spans="1:5" s="15" customFormat="1" ht="12.95" customHeight="1">
      <c r="A329" s="25" t="s">
        <v>1263</v>
      </c>
      <c r="B329" s="25"/>
      <c r="C329" s="25" t="s">
        <v>1264</v>
      </c>
      <c r="D329" s="25"/>
      <c r="E329" s="25"/>
    </row>
    <row r="330" spans="1:5" s="15" customFormat="1" ht="12.95" customHeight="1">
      <c r="A330" s="25" t="s">
        <v>1265</v>
      </c>
      <c r="B330" s="25"/>
      <c r="C330" s="25" t="s">
        <v>1266</v>
      </c>
      <c r="D330" s="25"/>
      <c r="E330" s="25"/>
    </row>
    <row r="331" spans="1:5" s="15" customFormat="1" ht="12.95" customHeight="1">
      <c r="A331" s="25" t="s">
        <v>1267</v>
      </c>
      <c r="B331" s="25"/>
      <c r="C331" s="25" t="s">
        <v>1268</v>
      </c>
      <c r="D331" s="25"/>
      <c r="E331" s="25"/>
    </row>
    <row r="332" spans="1:5" s="15" customFormat="1" ht="12.95" customHeight="1">
      <c r="A332" s="25" t="s">
        <v>1269</v>
      </c>
      <c r="B332" s="25"/>
      <c r="C332" s="25" t="s">
        <v>1270</v>
      </c>
      <c r="D332" s="25"/>
      <c r="E332" s="25"/>
    </row>
    <row r="333" spans="1:5" s="15" customFormat="1" ht="12.95" customHeight="1">
      <c r="A333" s="25" t="s">
        <v>1271</v>
      </c>
      <c r="B333" s="25"/>
      <c r="C333" s="25" t="s">
        <v>1266</v>
      </c>
      <c r="D333" s="25"/>
      <c r="E333" s="25"/>
    </row>
    <row r="334" spans="1:5" s="15" customFormat="1" ht="12.95" customHeight="1">
      <c r="A334" s="25" t="s">
        <v>1272</v>
      </c>
      <c r="B334" s="25"/>
      <c r="C334" s="25" t="s">
        <v>1268</v>
      </c>
      <c r="D334" s="25"/>
      <c r="E334" s="25"/>
    </row>
    <row r="335" spans="1:5" s="15" customFormat="1" ht="12.95" customHeight="1">
      <c r="A335" s="25" t="s">
        <v>1273</v>
      </c>
      <c r="B335" s="25"/>
      <c r="C335" s="25" t="s">
        <v>1270</v>
      </c>
      <c r="D335" s="25"/>
      <c r="E335" s="25"/>
    </row>
    <row r="336" spans="1:5" s="15" customFormat="1" ht="12.95" customHeight="1">
      <c r="A336" s="25" t="s">
        <v>1274</v>
      </c>
      <c r="B336" s="25"/>
      <c r="C336" s="25" t="s">
        <v>1275</v>
      </c>
      <c r="D336" s="25"/>
      <c r="E336" s="25"/>
    </row>
    <row r="337" spans="1:5" s="15" customFormat="1" ht="12.95" customHeight="1">
      <c r="A337" s="25" t="s">
        <v>1276</v>
      </c>
      <c r="B337" s="25"/>
      <c r="C337" s="25" t="s">
        <v>1277</v>
      </c>
      <c r="D337" s="25"/>
      <c r="E337" s="25"/>
    </row>
    <row r="338" spans="1:5" s="15" customFormat="1" ht="12.95" customHeight="1">
      <c r="A338" s="25" t="s">
        <v>1278</v>
      </c>
      <c r="B338" s="25"/>
      <c r="C338" s="25" t="s">
        <v>1279</v>
      </c>
      <c r="D338" s="25"/>
      <c r="E338" s="25"/>
    </row>
    <row r="339" spans="1:5" s="15" customFormat="1" ht="12.95" customHeight="1">
      <c r="A339" s="25" t="s">
        <v>1280</v>
      </c>
      <c r="B339" s="25"/>
      <c r="C339" s="25" t="s">
        <v>1012</v>
      </c>
      <c r="D339" s="25"/>
      <c r="E339" s="25"/>
    </row>
    <row r="340" spans="1:5" s="15" customFormat="1" ht="12.95" customHeight="1">
      <c r="A340" s="25" t="s">
        <v>1281</v>
      </c>
      <c r="B340" s="25"/>
      <c r="C340" s="25" t="s">
        <v>1282</v>
      </c>
      <c r="D340" s="25"/>
      <c r="E340" s="25"/>
    </row>
    <row r="341" spans="1:5" s="15" customFormat="1" ht="12.95" customHeight="1">
      <c r="A341" s="25" t="s">
        <v>1283</v>
      </c>
      <c r="B341" s="25"/>
      <c r="C341" s="25" t="s">
        <v>1284</v>
      </c>
      <c r="D341" s="25"/>
      <c r="E341" s="25"/>
    </row>
    <row r="342" spans="1:5" s="15" customFormat="1" ht="12.95" customHeight="1">
      <c r="A342" s="25" t="s">
        <v>1285</v>
      </c>
      <c r="B342" s="25"/>
      <c r="C342" s="25" t="s">
        <v>1286</v>
      </c>
      <c r="D342" s="25"/>
      <c r="E342" s="25"/>
    </row>
    <row r="343" spans="1:5" s="15" customFormat="1" ht="12.95" customHeight="1">
      <c r="A343" s="25" t="s">
        <v>1287</v>
      </c>
      <c r="B343" s="25"/>
      <c r="C343" s="25" t="s">
        <v>1288</v>
      </c>
      <c r="D343" s="25"/>
      <c r="E343" s="25"/>
    </row>
    <row r="344" spans="1:5" s="15" customFormat="1" ht="12.95" customHeight="1">
      <c r="A344" s="25" t="s">
        <v>1289</v>
      </c>
      <c r="B344" s="25"/>
      <c r="C344" s="25" t="s">
        <v>1290</v>
      </c>
      <c r="D344" s="25"/>
      <c r="E344" s="25"/>
    </row>
    <row r="345" spans="1:5" s="15" customFormat="1" ht="12.95" customHeight="1">
      <c r="A345" s="25" t="s">
        <v>1291</v>
      </c>
      <c r="B345" s="25"/>
      <c r="C345" s="25" t="s">
        <v>1292</v>
      </c>
      <c r="D345" s="25"/>
      <c r="E345" s="25"/>
    </row>
    <row r="346" spans="1:5" s="15" customFormat="1" ht="12.95" customHeight="1">
      <c r="A346" s="25" t="s">
        <v>1293</v>
      </c>
      <c r="B346" s="25"/>
      <c r="C346" s="25" t="s">
        <v>1294</v>
      </c>
      <c r="D346" s="25"/>
      <c r="E346" s="25"/>
    </row>
    <row r="347" spans="1:5" s="15" customFormat="1" ht="12.95" customHeight="1">
      <c r="A347" s="25" t="s">
        <v>1295</v>
      </c>
      <c r="B347" s="25"/>
      <c r="C347" s="25" t="s">
        <v>1296</v>
      </c>
      <c r="D347" s="25"/>
      <c r="E347" s="25"/>
    </row>
    <row r="348" spans="1:5" s="15" customFormat="1" ht="12.95" customHeight="1">
      <c r="A348" s="25" t="s">
        <v>1297</v>
      </c>
      <c r="B348" s="25"/>
      <c r="C348" s="25" t="s">
        <v>1298</v>
      </c>
      <c r="D348" s="25"/>
      <c r="E348" s="25"/>
    </row>
    <row r="349" spans="1:5" s="15" customFormat="1" ht="12.95" customHeight="1">
      <c r="A349" s="25" t="s">
        <v>1299</v>
      </c>
      <c r="B349" s="25"/>
      <c r="C349" s="25" t="s">
        <v>1300</v>
      </c>
      <c r="D349" s="25"/>
      <c r="E349" s="25"/>
    </row>
    <row r="350" spans="1:5" s="15" customFormat="1" ht="12.95" customHeight="1">
      <c r="A350" s="25" t="s">
        <v>1301</v>
      </c>
      <c r="B350" s="25"/>
      <c r="C350" s="25" t="s">
        <v>1302</v>
      </c>
      <c r="D350" s="25"/>
      <c r="E350" s="25"/>
    </row>
    <row r="351" spans="1:5" s="15" customFormat="1" ht="12.95" customHeight="1">
      <c r="A351" s="25" t="s">
        <v>1303</v>
      </c>
      <c r="B351" s="25"/>
      <c r="C351" s="25" t="s">
        <v>1304</v>
      </c>
      <c r="D351" s="25"/>
      <c r="E351" s="25"/>
    </row>
    <row r="352" spans="1:5" s="15" customFormat="1" ht="12.95" customHeight="1">
      <c r="A352" s="25" t="s">
        <v>1305</v>
      </c>
      <c r="B352" s="25"/>
      <c r="C352" s="25" t="s">
        <v>1306</v>
      </c>
      <c r="D352" s="25"/>
      <c r="E352" s="25"/>
    </row>
    <row r="353" spans="1:5" s="15" customFormat="1" ht="12.95" customHeight="1">
      <c r="A353" s="25" t="s">
        <v>1307</v>
      </c>
      <c r="B353" s="25"/>
      <c r="C353" s="25" t="s">
        <v>1308</v>
      </c>
      <c r="D353" s="25"/>
      <c r="E353" s="25"/>
    </row>
    <row r="354" spans="1:5" s="15" customFormat="1" ht="12.95" customHeight="1">
      <c r="A354" s="25" t="s">
        <v>1309</v>
      </c>
      <c r="B354" s="25"/>
      <c r="C354" s="25" t="s">
        <v>1310</v>
      </c>
      <c r="D354" s="25"/>
      <c r="E354" s="25"/>
    </row>
    <row r="355" spans="1:5" s="15" customFormat="1" ht="12.95" customHeight="1">
      <c r="A355" s="25" t="s">
        <v>1311</v>
      </c>
      <c r="B355" s="25"/>
      <c r="C355" s="25" t="s">
        <v>1312</v>
      </c>
      <c r="D355" s="25"/>
      <c r="E355" s="25"/>
    </row>
    <row r="356" spans="1:5" s="15" customFormat="1" ht="12.95" customHeight="1">
      <c r="A356" s="25" t="s">
        <v>1313</v>
      </c>
      <c r="B356" s="25"/>
      <c r="C356" s="25" t="s">
        <v>1314</v>
      </c>
      <c r="D356" s="25"/>
      <c r="E356" s="25"/>
    </row>
    <row r="357" spans="1:5" s="15" customFormat="1" ht="12.95" customHeight="1">
      <c r="A357" s="25" t="s">
        <v>1315</v>
      </c>
      <c r="B357" s="25"/>
      <c r="C357" s="25" t="s">
        <v>1316</v>
      </c>
      <c r="D357" s="25"/>
      <c r="E357" s="25"/>
    </row>
    <row r="358" spans="1:5" s="15" customFormat="1" ht="12.95" customHeight="1">
      <c r="A358" s="25" t="s">
        <v>1317</v>
      </c>
      <c r="B358" s="25"/>
      <c r="C358" s="25" t="s">
        <v>1318</v>
      </c>
      <c r="D358" s="25"/>
      <c r="E358" s="25"/>
    </row>
    <row r="359" spans="1:5" s="15" customFormat="1" ht="12.95" customHeight="1">
      <c r="A359" s="25" t="s">
        <v>1319</v>
      </c>
      <c r="B359" s="25"/>
      <c r="C359" s="25" t="s">
        <v>1320</v>
      </c>
      <c r="D359" s="25"/>
      <c r="E359" s="25"/>
    </row>
    <row r="360" spans="1:5" s="15" customFormat="1" ht="12.95" customHeight="1">
      <c r="A360" s="25" t="s">
        <v>1321</v>
      </c>
      <c r="B360" s="25"/>
      <c r="C360" s="25" t="s">
        <v>1322</v>
      </c>
      <c r="D360" s="25"/>
      <c r="E360" s="25"/>
    </row>
    <row r="361" spans="1:5" s="15" customFormat="1" ht="12.95" customHeight="1">
      <c r="A361" s="25" t="s">
        <v>1323</v>
      </c>
      <c r="B361" s="25"/>
      <c r="C361" s="25" t="s">
        <v>1324</v>
      </c>
      <c r="D361" s="25"/>
      <c r="E361" s="25"/>
    </row>
    <row r="362" spans="1:5" s="15" customFormat="1" ht="12.95" customHeight="1">
      <c r="A362" s="25" t="s">
        <v>1325</v>
      </c>
      <c r="B362" s="25"/>
      <c r="C362" s="25" t="s">
        <v>1326</v>
      </c>
      <c r="D362" s="25"/>
      <c r="E362" s="25"/>
    </row>
    <row r="363" spans="1:5" s="15" customFormat="1" ht="12.95" customHeight="1">
      <c r="A363" s="25" t="s">
        <v>1327</v>
      </c>
      <c r="B363" s="25"/>
      <c r="C363" s="25" t="s">
        <v>1328</v>
      </c>
      <c r="D363" s="25"/>
      <c r="E363" s="25"/>
    </row>
    <row r="364" spans="1:5" s="15" customFormat="1" ht="12.95" customHeight="1">
      <c r="A364" s="25" t="s">
        <v>1329</v>
      </c>
      <c r="B364" s="25"/>
      <c r="C364" s="25" t="s">
        <v>1330</v>
      </c>
      <c r="D364" s="25"/>
      <c r="E364" s="25"/>
    </row>
    <row r="365" spans="1:5" s="15" customFormat="1" ht="12.95" customHeight="1">
      <c r="A365" s="25" t="s">
        <v>1331</v>
      </c>
      <c r="B365" s="25"/>
      <c r="C365" s="25" t="s">
        <v>1332</v>
      </c>
      <c r="D365" s="25"/>
      <c r="E365" s="25"/>
    </row>
    <row r="366" spans="1:5" s="15" customFormat="1" ht="12.95" customHeight="1">
      <c r="A366" s="25" t="s">
        <v>1333</v>
      </c>
      <c r="B366" s="25"/>
      <c r="C366" s="25" t="s">
        <v>1334</v>
      </c>
      <c r="D366" s="25"/>
      <c r="E366" s="25"/>
    </row>
    <row r="367" spans="1:5" s="15" customFormat="1" ht="12.95" customHeight="1">
      <c r="A367" s="25" t="s">
        <v>1335</v>
      </c>
      <c r="B367" s="25"/>
      <c r="C367" s="25" t="s">
        <v>1336</v>
      </c>
      <c r="D367" s="25"/>
      <c r="E367" s="25"/>
    </row>
    <row r="368" spans="1:5" s="15" customFormat="1" ht="12.95" customHeight="1">
      <c r="A368" s="25" t="s">
        <v>1337</v>
      </c>
      <c r="B368" s="25"/>
      <c r="C368" s="25" t="s">
        <v>1338</v>
      </c>
      <c r="D368" s="25"/>
      <c r="E368" s="25"/>
    </row>
    <row r="369" spans="1:5" s="15" customFormat="1" ht="12.95" customHeight="1">
      <c r="A369" s="25" t="s">
        <v>1339</v>
      </c>
      <c r="B369" s="25"/>
      <c r="C369" s="25" t="s">
        <v>1340</v>
      </c>
      <c r="D369" s="25"/>
      <c r="E369" s="25"/>
    </row>
    <row r="370" spans="1:5" s="15" customFormat="1" ht="12.95" customHeight="1">
      <c r="A370" s="25" t="s">
        <v>1341</v>
      </c>
      <c r="B370" s="25"/>
      <c r="C370" s="25" t="s">
        <v>1342</v>
      </c>
      <c r="D370" s="25"/>
      <c r="E370" s="25"/>
    </row>
    <row r="371" spans="1:5" s="15" customFormat="1" ht="12.95" customHeight="1">
      <c r="A371" s="25" t="s">
        <v>1343</v>
      </c>
      <c r="B371" s="25"/>
      <c r="C371" s="25" t="s">
        <v>1344</v>
      </c>
      <c r="D371" s="25"/>
      <c r="E371" s="25"/>
    </row>
    <row r="372" spans="1:5" s="15" customFormat="1" ht="12.95" customHeight="1">
      <c r="A372" s="25" t="s">
        <v>1345</v>
      </c>
      <c r="B372" s="25"/>
      <c r="C372" s="25" t="s">
        <v>1346</v>
      </c>
      <c r="D372" s="25"/>
      <c r="E372" s="25"/>
    </row>
    <row r="373" spans="1:5" s="15" customFormat="1" ht="12.95" customHeight="1">
      <c r="A373" s="25" t="s">
        <v>1347</v>
      </c>
      <c r="B373" s="25"/>
      <c r="C373" s="25" t="s">
        <v>1348</v>
      </c>
      <c r="D373" s="25"/>
      <c r="E373" s="25"/>
    </row>
    <row r="374" spans="1:5" s="15" customFormat="1" ht="12.95" customHeight="1">
      <c r="A374" s="25" t="s">
        <v>1349</v>
      </c>
      <c r="B374" s="25"/>
      <c r="C374" s="25" t="s">
        <v>1350</v>
      </c>
      <c r="D374" s="25"/>
      <c r="E374" s="25"/>
    </row>
    <row r="375" spans="1:5" s="15" customFormat="1" ht="12.95" customHeight="1">
      <c r="A375" s="25" t="s">
        <v>1351</v>
      </c>
      <c r="B375" s="25"/>
      <c r="C375" s="25" t="s">
        <v>1352</v>
      </c>
      <c r="D375" s="25"/>
      <c r="E375" s="25"/>
    </row>
    <row r="376" spans="1:5" s="15" customFormat="1" ht="12.95" customHeight="1">
      <c r="A376" s="25" t="s">
        <v>1353</v>
      </c>
      <c r="B376" s="25"/>
      <c r="C376" s="25" t="s">
        <v>1354</v>
      </c>
      <c r="D376" s="25"/>
      <c r="E376" s="25"/>
    </row>
    <row r="377" spans="1:5" s="15" customFormat="1" ht="12.95" customHeight="1">
      <c r="A377" s="25" t="s">
        <v>1355</v>
      </c>
      <c r="B377" s="25"/>
      <c r="C377" s="25" t="s">
        <v>1356</v>
      </c>
      <c r="D377" s="25"/>
      <c r="E377" s="25"/>
    </row>
    <row r="378" spans="1:5" s="15" customFormat="1" ht="12.95" customHeight="1">
      <c r="A378" s="25" t="s">
        <v>1357</v>
      </c>
      <c r="B378" s="25"/>
      <c r="C378" s="25" t="s">
        <v>1358</v>
      </c>
      <c r="D378" s="25"/>
      <c r="E378" s="25"/>
    </row>
    <row r="379" spans="1:5" s="15" customFormat="1" ht="12.95" customHeight="1">
      <c r="A379" s="25" t="s">
        <v>1359</v>
      </c>
      <c r="B379" s="25"/>
      <c r="C379" s="25" t="s">
        <v>1360</v>
      </c>
      <c r="D379" s="25"/>
      <c r="E379" s="25"/>
    </row>
    <row r="380" spans="1:5" s="15" customFormat="1" ht="12.95" customHeight="1">
      <c r="A380" s="25" t="s">
        <v>1361</v>
      </c>
      <c r="B380" s="25"/>
      <c r="C380" s="25" t="s">
        <v>1362</v>
      </c>
      <c r="D380" s="25"/>
      <c r="E380" s="25"/>
    </row>
    <row r="381" spans="1:5" s="15" customFormat="1" ht="12.95" customHeight="1">
      <c r="A381" s="25" t="s">
        <v>1363</v>
      </c>
      <c r="B381" s="25"/>
      <c r="C381" s="25" t="s">
        <v>1364</v>
      </c>
      <c r="D381" s="25"/>
      <c r="E381" s="25"/>
    </row>
    <row r="382" spans="1:5" s="15" customFormat="1" ht="12.95" customHeight="1">
      <c r="A382" s="25" t="s">
        <v>1365</v>
      </c>
      <c r="B382" s="25"/>
      <c r="C382" s="25" t="s">
        <v>1366</v>
      </c>
      <c r="D382" s="25"/>
      <c r="E382" s="25"/>
    </row>
    <row r="383" spans="1:5" s="15" customFormat="1" ht="12.95" customHeight="1">
      <c r="A383" s="25" t="s">
        <v>1367</v>
      </c>
      <c r="B383" s="25"/>
      <c r="C383" s="25" t="s">
        <v>1364</v>
      </c>
      <c r="D383" s="25"/>
      <c r="E383" s="25"/>
    </row>
    <row r="384" spans="1:5" s="15" customFormat="1" ht="12.95" customHeight="1">
      <c r="A384" s="25" t="s">
        <v>1368</v>
      </c>
      <c r="B384" s="25"/>
      <c r="C384" s="25" t="s">
        <v>1369</v>
      </c>
      <c r="D384" s="25"/>
      <c r="E384" s="25"/>
    </row>
    <row r="385" spans="1:5" s="15" customFormat="1" ht="12.95" customHeight="1">
      <c r="A385" s="25" t="s">
        <v>1370</v>
      </c>
      <c r="B385" s="25"/>
      <c r="C385" s="25" t="s">
        <v>1366</v>
      </c>
      <c r="D385" s="25"/>
      <c r="E385" s="25"/>
    </row>
    <row r="386" spans="1:5" s="15" customFormat="1" ht="12.95" customHeight="1">
      <c r="A386" s="25" t="s">
        <v>1371</v>
      </c>
      <c r="B386" s="25"/>
      <c r="C386" s="25" t="s">
        <v>1372</v>
      </c>
      <c r="D386" s="25"/>
      <c r="E386" s="25"/>
    </row>
    <row r="387" spans="1:5" s="15" customFormat="1" ht="12.95" customHeight="1">
      <c r="A387" s="25" t="s">
        <v>1373</v>
      </c>
      <c r="B387" s="25"/>
      <c r="C387" s="25" t="s">
        <v>1374</v>
      </c>
      <c r="D387" s="25"/>
      <c r="E387" s="25"/>
    </row>
    <row r="388" spans="1:5" s="15" customFormat="1" ht="12.95" customHeight="1">
      <c r="A388" s="25" t="s">
        <v>1375</v>
      </c>
      <c r="B388" s="25"/>
      <c r="C388" s="25" t="s">
        <v>1376</v>
      </c>
      <c r="D388" s="25"/>
      <c r="E388" s="25"/>
    </row>
    <row r="389" spans="1:5" s="15" customFormat="1" ht="12.95" customHeight="1">
      <c r="A389" s="25" t="s">
        <v>1377</v>
      </c>
      <c r="B389" s="25"/>
      <c r="C389" s="25" t="s">
        <v>1378</v>
      </c>
      <c r="D389" s="25"/>
      <c r="E389" s="25"/>
    </row>
    <row r="390" spans="1:5" s="15" customFormat="1" ht="12.95" customHeight="1">
      <c r="A390" s="25" t="s">
        <v>1379</v>
      </c>
      <c r="B390" s="25"/>
      <c r="C390" s="25" t="s">
        <v>1380</v>
      </c>
      <c r="D390" s="25"/>
      <c r="E390" s="25"/>
    </row>
    <row r="391" spans="1:5" s="15" customFormat="1" ht="12.95" customHeight="1">
      <c r="A391" s="25" t="s">
        <v>1381</v>
      </c>
      <c r="B391" s="25"/>
      <c r="C391" s="25" t="s">
        <v>1382</v>
      </c>
      <c r="D391" s="25"/>
      <c r="E391" s="25"/>
    </row>
    <row r="392" spans="1:5" s="15" customFormat="1" ht="12.95" customHeight="1">
      <c r="A392" s="25" t="s">
        <v>1383</v>
      </c>
      <c r="B392" s="25"/>
      <c r="C392" s="25" t="s">
        <v>1384</v>
      </c>
      <c r="D392" s="25"/>
      <c r="E392" s="25"/>
    </row>
    <row r="393" spans="1:5" s="15" customFormat="1" ht="12.95" customHeight="1">
      <c r="A393" s="25" t="s">
        <v>1385</v>
      </c>
      <c r="B393" s="25"/>
      <c r="C393" s="25" t="s">
        <v>1380</v>
      </c>
      <c r="D393" s="25"/>
      <c r="E393" s="25"/>
    </row>
    <row r="394" spans="1:5" s="15" customFormat="1" ht="12.95" customHeight="1">
      <c r="A394" s="25" t="s">
        <v>1386</v>
      </c>
      <c r="B394" s="25"/>
      <c r="C394" s="25" t="s">
        <v>1387</v>
      </c>
      <c r="D394" s="25"/>
      <c r="E394" s="25"/>
    </row>
    <row r="395" spans="1:5" s="15" customFormat="1" ht="12.95" customHeight="1">
      <c r="A395" s="25" t="s">
        <v>1388</v>
      </c>
      <c r="B395" s="25"/>
      <c r="C395" s="25" t="s">
        <v>1389</v>
      </c>
      <c r="D395" s="25"/>
      <c r="E395" s="25"/>
    </row>
    <row r="396" spans="1:5" s="15" customFormat="1" ht="12.95" customHeight="1">
      <c r="A396" s="25" t="s">
        <v>1390</v>
      </c>
      <c r="B396" s="25"/>
      <c r="C396" s="25" t="s">
        <v>1391</v>
      </c>
      <c r="D396" s="25"/>
      <c r="E396" s="25"/>
    </row>
    <row r="397" spans="1:5" s="15" customFormat="1" ht="12.95" customHeight="1">
      <c r="A397" s="25" t="s">
        <v>1392</v>
      </c>
      <c r="B397" s="25"/>
      <c r="C397" s="25" t="s">
        <v>1393</v>
      </c>
      <c r="D397" s="25"/>
      <c r="E397" s="25"/>
    </row>
    <row r="398" spans="1:5" s="15" customFormat="1" ht="12.95" customHeight="1">
      <c r="A398" s="25" t="s">
        <v>1394</v>
      </c>
      <c r="B398" s="25"/>
      <c r="C398" s="25" t="s">
        <v>1395</v>
      </c>
      <c r="D398" s="25"/>
      <c r="E398" s="25"/>
    </row>
    <row r="399" spans="1:5" s="15" customFormat="1" ht="12.95" customHeight="1">
      <c r="A399" s="25" t="s">
        <v>1396</v>
      </c>
      <c r="B399" s="25"/>
      <c r="C399" s="25" t="s">
        <v>1395</v>
      </c>
      <c r="D399" s="25"/>
      <c r="E399" s="25"/>
    </row>
    <row r="400" spans="1:5" s="15" customFormat="1" ht="12.95" customHeight="1">
      <c r="A400" s="25" t="s">
        <v>1397</v>
      </c>
      <c r="B400" s="25"/>
      <c r="C400" s="25" t="s">
        <v>1398</v>
      </c>
      <c r="D400" s="25"/>
      <c r="E400" s="25"/>
    </row>
    <row r="401" spans="1:5" s="15" customFormat="1" ht="12.95" customHeight="1">
      <c r="A401" s="25" t="s">
        <v>1399</v>
      </c>
      <c r="B401" s="25"/>
      <c r="C401" s="25" t="s">
        <v>1400</v>
      </c>
      <c r="D401" s="25"/>
      <c r="E401" s="25"/>
    </row>
    <row r="402" spans="1:5" s="15" customFormat="1" ht="12.95" customHeight="1">
      <c r="A402" s="25" t="s">
        <v>1401</v>
      </c>
      <c r="B402" s="25"/>
      <c r="C402" s="25" t="s">
        <v>1400</v>
      </c>
      <c r="D402" s="25"/>
      <c r="E402" s="25"/>
    </row>
    <row r="403" spans="1:5" s="15" customFormat="1" ht="12.95" customHeight="1">
      <c r="A403" s="25" t="s">
        <v>1402</v>
      </c>
      <c r="B403" s="25"/>
      <c r="C403" s="25" t="s">
        <v>1403</v>
      </c>
      <c r="D403" s="25"/>
      <c r="E403" s="25"/>
    </row>
    <row r="404" spans="1:5" s="15" customFormat="1" ht="12.95" customHeight="1">
      <c r="A404" s="25" t="s">
        <v>1404</v>
      </c>
      <c r="B404" s="25"/>
      <c r="C404" s="25" t="s">
        <v>1405</v>
      </c>
      <c r="D404" s="25"/>
      <c r="E404" s="25"/>
    </row>
    <row r="405" spans="1:5" s="15" customFormat="1" ht="12.95" customHeight="1">
      <c r="A405" s="25" t="s">
        <v>1406</v>
      </c>
      <c r="B405" s="25"/>
      <c r="C405" s="25" t="s">
        <v>1405</v>
      </c>
      <c r="D405" s="25"/>
      <c r="E405" s="25"/>
    </row>
    <row r="406" spans="1:5" s="15" customFormat="1" ht="12.95" customHeight="1">
      <c r="A406" s="25" t="s">
        <v>1407</v>
      </c>
      <c r="B406" s="25"/>
      <c r="C406" s="25" t="s">
        <v>1408</v>
      </c>
      <c r="D406" s="25"/>
      <c r="E406" s="25"/>
    </row>
    <row r="407" spans="1:5" s="15" customFormat="1" ht="12.95" customHeight="1">
      <c r="A407" s="25" t="s">
        <v>1409</v>
      </c>
      <c r="B407" s="25"/>
      <c r="C407" s="25" t="s">
        <v>1410</v>
      </c>
      <c r="D407" s="25"/>
      <c r="E407" s="25"/>
    </row>
    <row r="408" spans="1:5" s="15" customFormat="1" ht="12.95" customHeight="1">
      <c r="A408" s="25" t="s">
        <v>1411</v>
      </c>
      <c r="B408" s="25"/>
      <c r="C408" s="25" t="s">
        <v>1412</v>
      </c>
      <c r="D408" s="25"/>
      <c r="E408" s="25"/>
    </row>
    <row r="409" spans="1:5" s="15" customFormat="1" ht="12.95" customHeight="1">
      <c r="A409" s="25" t="s">
        <v>1413</v>
      </c>
      <c r="B409" s="25"/>
      <c r="C409" s="25" t="s">
        <v>1414</v>
      </c>
      <c r="D409" s="25"/>
      <c r="E409" s="25"/>
    </row>
    <row r="410" spans="1:5" s="15" customFormat="1" ht="12.95" customHeight="1">
      <c r="A410" s="25" t="s">
        <v>1415</v>
      </c>
      <c r="B410" s="25"/>
      <c r="C410" s="25" t="s">
        <v>1416</v>
      </c>
      <c r="D410" s="25"/>
      <c r="E410" s="25"/>
    </row>
    <row r="411" spans="1:5" s="15" customFormat="1" ht="12.95" customHeight="1">
      <c r="A411" s="25" t="s">
        <v>1417</v>
      </c>
      <c r="B411" s="25"/>
      <c r="C411" s="25" t="s">
        <v>1418</v>
      </c>
      <c r="D411" s="25"/>
      <c r="E411" s="25"/>
    </row>
    <row r="412" spans="1:5" s="15" customFormat="1" ht="12.95" customHeight="1">
      <c r="A412" s="25" t="s">
        <v>1419</v>
      </c>
      <c r="B412" s="25"/>
      <c r="C412" s="25" t="s">
        <v>1420</v>
      </c>
      <c r="D412" s="25"/>
      <c r="E412" s="25"/>
    </row>
    <row r="413" spans="1:5" s="15" customFormat="1" ht="12.95" customHeight="1">
      <c r="A413" s="25" t="s">
        <v>1421</v>
      </c>
      <c r="B413" s="25"/>
      <c r="C413" s="25" t="s">
        <v>1422</v>
      </c>
      <c r="D413" s="25"/>
      <c r="E413" s="25"/>
    </row>
    <row r="414" spans="1:5" s="15" customFormat="1" ht="12.95" customHeight="1">
      <c r="A414" s="25" t="s">
        <v>1423</v>
      </c>
      <c r="B414" s="25"/>
      <c r="C414" s="25" t="s">
        <v>1424</v>
      </c>
      <c r="D414" s="25"/>
      <c r="E414" s="25"/>
    </row>
    <row r="415" spans="1:5" s="15" customFormat="1" ht="12.95" customHeight="1">
      <c r="A415" s="25" t="s">
        <v>1425</v>
      </c>
      <c r="B415" s="25"/>
      <c r="C415" s="25" t="s">
        <v>1426</v>
      </c>
      <c r="D415" s="25"/>
      <c r="E415" s="25"/>
    </row>
    <row r="416" spans="1:5" s="15" customFormat="1" ht="12.95" customHeight="1">
      <c r="A416" s="25" t="s">
        <v>1427</v>
      </c>
      <c r="B416" s="25"/>
      <c r="C416" s="25" t="s">
        <v>1428</v>
      </c>
      <c r="D416" s="25"/>
      <c r="E416" s="25"/>
    </row>
    <row r="417" spans="1:5" s="15" customFormat="1" ht="12.95" customHeight="1">
      <c r="A417" s="25" t="s">
        <v>1429</v>
      </c>
      <c r="B417" s="25"/>
      <c r="C417" s="25" t="s">
        <v>1430</v>
      </c>
      <c r="D417" s="25"/>
      <c r="E417" s="25"/>
    </row>
    <row r="418" spans="1:5" s="15" customFormat="1" ht="12.95" customHeight="1">
      <c r="A418" s="25" t="s">
        <v>1431</v>
      </c>
      <c r="B418" s="25"/>
      <c r="C418" s="25" t="s">
        <v>1432</v>
      </c>
      <c r="D418" s="25"/>
      <c r="E418" s="25"/>
    </row>
    <row r="419" spans="1:5" s="15" customFormat="1" ht="12.95" customHeight="1">
      <c r="A419" s="25" t="s">
        <v>1433</v>
      </c>
      <c r="B419" s="25"/>
      <c r="C419" s="25" t="s">
        <v>1434</v>
      </c>
      <c r="D419" s="25"/>
      <c r="E419" s="25"/>
    </row>
    <row r="420" spans="1:5" s="15" customFormat="1" ht="12.95" customHeight="1">
      <c r="A420" s="25" t="s">
        <v>1435</v>
      </c>
      <c r="B420" s="25"/>
      <c r="C420" s="25" t="s">
        <v>1436</v>
      </c>
      <c r="D420" s="25"/>
      <c r="E420" s="25"/>
    </row>
    <row r="421" spans="1:5" s="15" customFormat="1" ht="12.95" customHeight="1">
      <c r="A421" s="25" t="s">
        <v>1437</v>
      </c>
      <c r="B421" s="25"/>
      <c r="C421" s="25" t="s">
        <v>1438</v>
      </c>
      <c r="D421" s="25"/>
      <c r="E421" s="25"/>
    </row>
    <row r="422" spans="1:5" s="15" customFormat="1" ht="12.95" customHeight="1">
      <c r="A422" s="25" t="s">
        <v>1439</v>
      </c>
      <c r="B422" s="25"/>
      <c r="C422" s="25" t="s">
        <v>1432</v>
      </c>
      <c r="D422" s="25"/>
      <c r="E422" s="25"/>
    </row>
    <row r="423" spans="1:5" s="15" customFormat="1" ht="12.95" customHeight="1">
      <c r="A423" s="25" t="s">
        <v>1440</v>
      </c>
      <c r="B423" s="25"/>
      <c r="C423" s="25" t="s">
        <v>1434</v>
      </c>
      <c r="D423" s="25"/>
      <c r="E423" s="25"/>
    </row>
    <row r="424" spans="1:5" s="15" customFormat="1" ht="12.95" customHeight="1">
      <c r="A424" s="25" t="s">
        <v>1441</v>
      </c>
      <c r="B424" s="25"/>
      <c r="C424" s="25" t="s">
        <v>1442</v>
      </c>
      <c r="D424" s="25"/>
      <c r="E424" s="25"/>
    </row>
    <row r="425" spans="1:5" s="15" customFormat="1" ht="12.95" customHeight="1">
      <c r="A425" s="25" t="s">
        <v>1443</v>
      </c>
      <c r="B425" s="25"/>
      <c r="C425" s="25" t="s">
        <v>1444</v>
      </c>
      <c r="D425" s="25"/>
      <c r="E425" s="25"/>
    </row>
    <row r="426" spans="1:5" s="15" customFormat="1" ht="12.95" customHeight="1">
      <c r="A426" s="25" t="s">
        <v>1445</v>
      </c>
      <c r="B426" s="25"/>
      <c r="C426" s="25" t="s">
        <v>1446</v>
      </c>
      <c r="D426" s="25"/>
      <c r="E426" s="25"/>
    </row>
    <row r="427" spans="1:5" s="15" customFormat="1" ht="12.95" customHeight="1">
      <c r="A427" s="25" t="s">
        <v>1447</v>
      </c>
      <c r="B427" s="25"/>
      <c r="C427" s="25" t="s">
        <v>1448</v>
      </c>
      <c r="D427" s="25"/>
      <c r="E427" s="25"/>
    </row>
    <row r="428" spans="1:5" s="15" customFormat="1" ht="12.95" customHeight="1">
      <c r="A428" s="25" t="s">
        <v>1449</v>
      </c>
      <c r="B428" s="25"/>
      <c r="C428" s="25" t="s">
        <v>1450</v>
      </c>
      <c r="D428" s="25"/>
      <c r="E428" s="25"/>
    </row>
    <row r="429" spans="1:5" s="15" customFormat="1" ht="12.95" customHeight="1">
      <c r="A429" s="25" t="s">
        <v>1451</v>
      </c>
      <c r="B429" s="25"/>
      <c r="C429" s="25" t="s">
        <v>1448</v>
      </c>
      <c r="D429" s="25"/>
      <c r="E429" s="25"/>
    </row>
    <row r="430" spans="1:5" s="15" customFormat="1" ht="12.95" customHeight="1">
      <c r="A430" s="25" t="s">
        <v>1452</v>
      </c>
      <c r="B430" s="25"/>
      <c r="C430" s="25" t="s">
        <v>1450</v>
      </c>
      <c r="D430" s="25"/>
      <c r="E430" s="25"/>
    </row>
    <row r="431" spans="1:5" s="15" customFormat="1" ht="12.95" customHeight="1">
      <c r="A431" s="25" t="s">
        <v>1453</v>
      </c>
      <c r="B431" s="25"/>
      <c r="C431" s="25" t="s">
        <v>1448</v>
      </c>
      <c r="D431" s="25"/>
      <c r="E431" s="25"/>
    </row>
    <row r="432" spans="1:5" s="15" customFormat="1" ht="12.95" customHeight="1">
      <c r="A432" s="25" t="s">
        <v>1454</v>
      </c>
      <c r="B432" s="25"/>
      <c r="C432" s="25" t="s">
        <v>1455</v>
      </c>
      <c r="D432" s="25"/>
      <c r="E432" s="25"/>
    </row>
    <row r="433" spans="1:5" s="15" customFormat="1" ht="12.95" customHeight="1">
      <c r="A433" s="25" t="s">
        <v>1456</v>
      </c>
      <c r="B433" s="25"/>
      <c r="C433" s="25" t="s">
        <v>1457</v>
      </c>
      <c r="D433" s="25"/>
      <c r="E433" s="25"/>
    </row>
    <row r="434" spans="1:5" s="15" customFormat="1" ht="12.95" customHeight="1">
      <c r="A434" s="25" t="s">
        <v>1458</v>
      </c>
      <c r="B434" s="25"/>
      <c r="C434" s="25" t="s">
        <v>1459</v>
      </c>
      <c r="D434" s="25"/>
      <c r="E434" s="25"/>
    </row>
    <row r="435" spans="1:5" s="15" customFormat="1" ht="12.95" customHeight="1">
      <c r="A435" s="25" t="s">
        <v>1460</v>
      </c>
      <c r="B435" s="25"/>
      <c r="C435" s="25" t="s">
        <v>1461</v>
      </c>
      <c r="D435" s="25"/>
      <c r="E435" s="25"/>
    </row>
    <row r="436" spans="1:5" s="15" customFormat="1" ht="12.95" customHeight="1">
      <c r="A436" s="25" t="s">
        <v>1462</v>
      </c>
      <c r="B436" s="25"/>
      <c r="C436" s="25" t="s">
        <v>1463</v>
      </c>
      <c r="D436" s="25"/>
      <c r="E436" s="25"/>
    </row>
    <row r="437" spans="1:5" s="15" customFormat="1" ht="12.95" customHeight="1">
      <c r="A437" s="25" t="s">
        <v>1464</v>
      </c>
      <c r="B437" s="25"/>
      <c r="C437" s="25" t="s">
        <v>1465</v>
      </c>
      <c r="D437" s="25"/>
      <c r="E437" s="25"/>
    </row>
    <row r="438" spans="1:5" s="15" customFormat="1" ht="12.95" customHeight="1">
      <c r="A438" s="25" t="s">
        <v>1466</v>
      </c>
      <c r="B438" s="25"/>
      <c r="C438" s="25" t="s">
        <v>1467</v>
      </c>
      <c r="D438" s="25"/>
      <c r="E438" s="25"/>
    </row>
    <row r="439" spans="1:5" s="15" customFormat="1" ht="12.95" customHeight="1">
      <c r="A439" s="25" t="s">
        <v>1468</v>
      </c>
      <c r="B439" s="25"/>
      <c r="C439" s="25" t="s">
        <v>931</v>
      </c>
      <c r="D439" s="25"/>
      <c r="E439" s="25"/>
    </row>
    <row r="440" spans="1:5" s="15" customFormat="1" ht="12.95" customHeight="1">
      <c r="A440" s="25" t="s">
        <v>1469</v>
      </c>
      <c r="B440" s="25"/>
      <c r="C440" s="25" t="s">
        <v>1470</v>
      </c>
      <c r="D440" s="25"/>
      <c r="E440" s="25"/>
    </row>
    <row r="441" spans="1:5" s="15" customFormat="1" ht="12.95" customHeight="1">
      <c r="A441" s="25" t="s">
        <v>1471</v>
      </c>
      <c r="B441" s="25"/>
      <c r="C441" s="25" t="s">
        <v>1472</v>
      </c>
      <c r="D441" s="25"/>
      <c r="E441" s="25"/>
    </row>
    <row r="442" spans="1:5" s="15" customFormat="1" ht="12.95" customHeight="1">
      <c r="A442" s="25" t="s">
        <v>1473</v>
      </c>
      <c r="B442" s="25"/>
      <c r="C442" s="25" t="s">
        <v>1474</v>
      </c>
      <c r="D442" s="25"/>
      <c r="E442" s="25"/>
    </row>
    <row r="443" spans="1:5" s="15" customFormat="1" ht="12.95" customHeight="1">
      <c r="A443" s="25" t="s">
        <v>1475</v>
      </c>
      <c r="B443" s="25"/>
      <c r="C443" s="25" t="s">
        <v>1476</v>
      </c>
      <c r="D443" s="25"/>
      <c r="E443" s="25"/>
    </row>
    <row r="444" spans="1:5" s="15" customFormat="1" ht="12.95" customHeight="1">
      <c r="A444" s="25" t="s">
        <v>1477</v>
      </c>
      <c r="B444" s="25"/>
      <c r="C444" s="25" t="s">
        <v>1467</v>
      </c>
      <c r="D444" s="25"/>
      <c r="E444" s="25"/>
    </row>
    <row r="445" spans="1:5" s="15" customFormat="1" ht="12.95" customHeight="1">
      <c r="A445" s="25" t="s">
        <v>1478</v>
      </c>
      <c r="B445" s="25"/>
      <c r="C445" s="25" t="s">
        <v>1479</v>
      </c>
      <c r="D445" s="25"/>
      <c r="E445" s="25"/>
    </row>
    <row r="446" spans="1:5" s="15" customFormat="1" ht="12.95" customHeight="1">
      <c r="A446" s="25" t="s">
        <v>1480</v>
      </c>
      <c r="B446" s="25"/>
      <c r="C446" s="25" t="s">
        <v>1481</v>
      </c>
      <c r="D446" s="25"/>
      <c r="E446" s="25"/>
    </row>
    <row r="447" spans="1:5" s="15" customFormat="1" ht="12.95" customHeight="1">
      <c r="A447" s="25" t="s">
        <v>1482</v>
      </c>
      <c r="B447" s="25"/>
      <c r="C447" s="25" t="s">
        <v>931</v>
      </c>
      <c r="D447" s="25"/>
      <c r="E447" s="25"/>
    </row>
    <row r="448" spans="1:5" s="15" customFormat="1" ht="12.95" customHeight="1">
      <c r="A448" s="25" t="s">
        <v>1483</v>
      </c>
      <c r="B448" s="25"/>
      <c r="C448" s="25" t="s">
        <v>1470</v>
      </c>
      <c r="D448" s="25"/>
      <c r="E448" s="25"/>
    </row>
    <row r="449" spans="1:5" s="15" customFormat="1" ht="12.95" customHeight="1">
      <c r="A449" s="25" t="s">
        <v>1484</v>
      </c>
      <c r="B449" s="25"/>
      <c r="C449" s="25" t="s">
        <v>1472</v>
      </c>
      <c r="D449" s="25"/>
      <c r="E449" s="25"/>
    </row>
    <row r="450" spans="1:5" s="15" customFormat="1" ht="12.95" customHeight="1">
      <c r="A450" s="25" t="s">
        <v>1485</v>
      </c>
      <c r="B450" s="25"/>
      <c r="C450" s="25" t="s">
        <v>1474</v>
      </c>
      <c r="D450" s="25"/>
      <c r="E450" s="25"/>
    </row>
    <row r="451" spans="1:5" s="15" customFormat="1" ht="12.95" customHeight="1">
      <c r="A451" s="25" t="s">
        <v>1486</v>
      </c>
      <c r="B451" s="25"/>
      <c r="C451" s="25" t="s">
        <v>1476</v>
      </c>
      <c r="D451" s="25"/>
      <c r="E451" s="25"/>
    </row>
    <row r="452" spans="1:5" s="15" customFormat="1" ht="12.95" customHeight="1">
      <c r="A452" s="25" t="s">
        <v>1487</v>
      </c>
      <c r="B452" s="25"/>
      <c r="C452" s="25" t="s">
        <v>1467</v>
      </c>
      <c r="D452" s="25"/>
      <c r="E452" s="25"/>
    </row>
    <row r="453" spans="1:5" s="15" customFormat="1" ht="12.95" customHeight="1">
      <c r="A453" s="25" t="s">
        <v>1488</v>
      </c>
      <c r="B453" s="25"/>
      <c r="C453" s="25" t="s">
        <v>1479</v>
      </c>
      <c r="D453" s="25"/>
      <c r="E453" s="25"/>
    </row>
    <row r="454" spans="1:5" s="15" customFormat="1" ht="12.95" customHeight="1">
      <c r="A454" s="25" t="s">
        <v>1489</v>
      </c>
      <c r="B454" s="25"/>
      <c r="C454" s="25" t="s">
        <v>1490</v>
      </c>
      <c r="D454" s="25"/>
      <c r="E454" s="25"/>
    </row>
    <row r="455" spans="1:5" s="15" customFormat="1" ht="12.95" customHeight="1">
      <c r="A455" s="25" t="s">
        <v>1491</v>
      </c>
      <c r="B455" s="25"/>
      <c r="C455" s="25" t="s">
        <v>1492</v>
      </c>
      <c r="D455" s="25"/>
      <c r="E455" s="25"/>
    </row>
    <row r="456" spans="1:5" s="15" customFormat="1" ht="12.95" customHeight="1">
      <c r="A456" s="25" t="s">
        <v>1493</v>
      </c>
      <c r="B456" s="25"/>
      <c r="C456" s="25" t="s">
        <v>1494</v>
      </c>
      <c r="D456" s="25"/>
      <c r="E456" s="25"/>
    </row>
    <row r="457" spans="1:5" s="15" customFormat="1" ht="12.95" customHeight="1">
      <c r="A457" s="25" t="s">
        <v>1495</v>
      </c>
      <c r="B457" s="25"/>
      <c r="C457" s="25" t="s">
        <v>1496</v>
      </c>
      <c r="D457" s="25"/>
      <c r="E457" s="25"/>
    </row>
    <row r="458" spans="1:5" s="15" customFormat="1" ht="12.95" customHeight="1">
      <c r="A458" s="25" t="s">
        <v>1497</v>
      </c>
      <c r="B458" s="25"/>
      <c r="C458" s="25" t="s">
        <v>931</v>
      </c>
      <c r="D458" s="25"/>
      <c r="E458" s="25"/>
    </row>
    <row r="459" spans="1:5" s="15" customFormat="1" ht="12.95" customHeight="1">
      <c r="A459" s="25" t="s">
        <v>1498</v>
      </c>
      <c r="B459" s="25"/>
      <c r="C459" s="25" t="s">
        <v>1499</v>
      </c>
      <c r="D459" s="25"/>
      <c r="E459" s="25"/>
    </row>
    <row r="460" spans="1:5" s="15" customFormat="1" ht="12.95" customHeight="1">
      <c r="A460" s="25" t="s">
        <v>1500</v>
      </c>
      <c r="B460" s="25"/>
      <c r="C460" s="25" t="s">
        <v>1501</v>
      </c>
      <c r="D460" s="25"/>
      <c r="E460" s="25"/>
    </row>
    <row r="461" spans="1:5" s="15" customFormat="1" ht="12.95" customHeight="1">
      <c r="A461" s="25" t="s">
        <v>1502</v>
      </c>
      <c r="B461" s="25"/>
      <c r="C461" s="25" t="s">
        <v>926</v>
      </c>
      <c r="D461" s="25"/>
      <c r="E461" s="25"/>
    </row>
    <row r="462" spans="1:5" s="15" customFormat="1" ht="12.95" customHeight="1">
      <c r="A462" s="25" t="s">
        <v>1503</v>
      </c>
      <c r="B462" s="25"/>
      <c r="C462" s="25" t="s">
        <v>1501</v>
      </c>
      <c r="D462" s="25"/>
      <c r="E462" s="25"/>
    </row>
    <row r="463" spans="1:5" s="15" customFormat="1" ht="12.95" customHeight="1">
      <c r="A463" s="25" t="s">
        <v>1504</v>
      </c>
      <c r="B463" s="25"/>
      <c r="C463" s="25" t="s">
        <v>1505</v>
      </c>
      <c r="D463" s="25"/>
      <c r="E463" s="25"/>
    </row>
    <row r="464" spans="1:5" s="15" customFormat="1" ht="12.95" customHeight="1">
      <c r="A464" s="25" t="s">
        <v>1506</v>
      </c>
      <c r="B464" s="25"/>
      <c r="C464" s="25" t="s">
        <v>926</v>
      </c>
      <c r="D464" s="25"/>
      <c r="E464" s="25"/>
    </row>
    <row r="465" spans="1:5" s="15" customFormat="1" ht="12.95" customHeight="1">
      <c r="A465" s="25" t="s">
        <v>1507</v>
      </c>
      <c r="B465" s="25"/>
      <c r="C465" s="25" t="s">
        <v>1501</v>
      </c>
      <c r="D465" s="25"/>
      <c r="E465" s="25"/>
    </row>
    <row r="466" spans="1:5" s="15" customFormat="1" ht="12.95" customHeight="1">
      <c r="A466" s="25" t="s">
        <v>1508</v>
      </c>
      <c r="B466" s="25"/>
      <c r="C466" s="25" t="s">
        <v>1505</v>
      </c>
      <c r="D466" s="25"/>
      <c r="E466" s="25"/>
    </row>
    <row r="467" spans="1:5" s="15" customFormat="1" ht="12.95" customHeight="1">
      <c r="A467" s="25" t="s">
        <v>1509</v>
      </c>
      <c r="B467" s="25"/>
      <c r="C467" s="25" t="s">
        <v>1510</v>
      </c>
      <c r="D467" s="25"/>
      <c r="E467" s="25"/>
    </row>
    <row r="468" spans="1:5" s="15" customFormat="1" ht="12.95" customHeight="1">
      <c r="A468" s="25" t="s">
        <v>1511</v>
      </c>
      <c r="B468" s="25"/>
      <c r="C468" s="25" t="s">
        <v>1512</v>
      </c>
      <c r="D468" s="25"/>
      <c r="E468" s="25"/>
    </row>
    <row r="469" spans="1:5" s="15" customFormat="1" ht="12.95" customHeight="1">
      <c r="A469" s="25" t="s">
        <v>1513</v>
      </c>
      <c r="B469" s="25"/>
      <c r="C469" s="25" t="s">
        <v>1514</v>
      </c>
      <c r="D469" s="25"/>
      <c r="E469" s="25"/>
    </row>
    <row r="470" spans="1:5" s="15" customFormat="1" ht="12.95" customHeight="1">
      <c r="A470" s="25" t="s">
        <v>1515</v>
      </c>
      <c r="B470" s="25"/>
      <c r="C470" s="25" t="s">
        <v>1514</v>
      </c>
      <c r="D470" s="25"/>
      <c r="E470" s="25"/>
    </row>
    <row r="471" spans="1:5" s="15" customFormat="1" ht="12.95" customHeight="1">
      <c r="A471" s="25" t="s">
        <v>1516</v>
      </c>
      <c r="B471" s="25"/>
      <c r="C471" s="25" t="s">
        <v>1514</v>
      </c>
      <c r="D471" s="25"/>
      <c r="E471" s="25"/>
    </row>
    <row r="472" spans="1:5" s="15" customFormat="1" ht="12.95" customHeight="1">
      <c r="A472" s="25" t="s">
        <v>1517</v>
      </c>
      <c r="B472" s="25"/>
      <c r="C472" s="25" t="s">
        <v>1518</v>
      </c>
      <c r="D472" s="25"/>
      <c r="E472" s="25"/>
    </row>
    <row r="473" spans="1:5" s="15" customFormat="1" ht="12.95" customHeight="1">
      <c r="A473" s="25" t="s">
        <v>1519</v>
      </c>
      <c r="B473" s="25"/>
      <c r="C473" s="25" t="s">
        <v>1512</v>
      </c>
      <c r="D473" s="25"/>
      <c r="E473" s="25"/>
    </row>
    <row r="474" spans="1:5" s="15" customFormat="1" ht="12.95" customHeight="1">
      <c r="A474" s="25" t="s">
        <v>1520</v>
      </c>
      <c r="B474" s="25"/>
      <c r="C474" s="25" t="s">
        <v>1521</v>
      </c>
      <c r="D474" s="25"/>
      <c r="E474" s="25"/>
    </row>
    <row r="475" spans="1:5" s="15" customFormat="1" ht="12.95" customHeight="1">
      <c r="A475" s="25" t="s">
        <v>1522</v>
      </c>
      <c r="B475" s="25"/>
      <c r="C475" s="25" t="s">
        <v>1523</v>
      </c>
      <c r="D475" s="25"/>
      <c r="E475" s="25"/>
    </row>
    <row r="476" spans="1:5" s="15" customFormat="1" ht="12.95" customHeight="1">
      <c r="A476" s="25" t="s">
        <v>1524</v>
      </c>
      <c r="B476" s="25"/>
      <c r="C476" s="25" t="s">
        <v>1514</v>
      </c>
      <c r="D476" s="25"/>
      <c r="E476" s="25"/>
    </row>
    <row r="477" spans="1:5" s="15" customFormat="1" ht="12.95" customHeight="1">
      <c r="A477" s="25" t="s">
        <v>1525</v>
      </c>
      <c r="B477" s="25"/>
      <c r="C477" s="25" t="s">
        <v>1526</v>
      </c>
      <c r="D477" s="25"/>
      <c r="E477" s="25"/>
    </row>
    <row r="478" spans="1:5" s="15" customFormat="1" ht="12.95" customHeight="1">
      <c r="A478" s="25" t="s">
        <v>1527</v>
      </c>
      <c r="B478" s="25"/>
      <c r="C478" s="25" t="s">
        <v>1528</v>
      </c>
      <c r="D478" s="25"/>
      <c r="E478" s="25"/>
    </row>
    <row r="479" spans="1:5" s="15" customFormat="1" ht="12.95" customHeight="1">
      <c r="A479" s="25" t="s">
        <v>1529</v>
      </c>
      <c r="B479" s="25"/>
      <c r="C479" s="25" t="s">
        <v>924</v>
      </c>
      <c r="D479" s="25"/>
      <c r="E479" s="25"/>
    </row>
    <row r="480" spans="1:5" s="15" customFormat="1" ht="12.95" customHeight="1">
      <c r="A480" s="25" t="s">
        <v>1530</v>
      </c>
      <c r="B480" s="25"/>
      <c r="C480" s="25" t="s">
        <v>1531</v>
      </c>
      <c r="D480" s="25"/>
      <c r="E480" s="25"/>
    </row>
    <row r="481" spans="1:5" s="15" customFormat="1" ht="12.95" customHeight="1">
      <c r="A481" s="25" t="s">
        <v>1532</v>
      </c>
      <c r="B481" s="25"/>
      <c r="C481" s="25" t="s">
        <v>1533</v>
      </c>
      <c r="D481" s="25"/>
      <c r="E481" s="25"/>
    </row>
    <row r="482" spans="1:5" s="15" customFormat="1" ht="12.95" customHeight="1">
      <c r="A482" s="25" t="s">
        <v>1534</v>
      </c>
      <c r="B482" s="25"/>
      <c r="C482" s="25" t="s">
        <v>1528</v>
      </c>
      <c r="D482" s="25"/>
      <c r="E482" s="25"/>
    </row>
    <row r="483" spans="1:5" s="15" customFormat="1" ht="12.95" customHeight="1">
      <c r="A483" s="25" t="s">
        <v>1535</v>
      </c>
      <c r="B483" s="25"/>
      <c r="C483" s="25" t="s">
        <v>924</v>
      </c>
      <c r="D483" s="25"/>
      <c r="E483" s="25"/>
    </row>
    <row r="484" spans="1:5" s="15" customFormat="1" ht="12.95" customHeight="1">
      <c r="A484" s="25" t="s">
        <v>1536</v>
      </c>
      <c r="B484" s="25"/>
      <c r="C484" s="25" t="s">
        <v>1531</v>
      </c>
      <c r="D484" s="25"/>
      <c r="E484" s="25"/>
    </row>
    <row r="485" spans="1:5" s="15" customFormat="1" ht="12.95" customHeight="1">
      <c r="A485" s="25" t="s">
        <v>1537</v>
      </c>
      <c r="B485" s="25"/>
      <c r="C485" s="25" t="s">
        <v>1538</v>
      </c>
      <c r="D485" s="25"/>
      <c r="E485" s="25"/>
    </row>
    <row r="486" spans="1:5" s="15" customFormat="1" ht="12.95" customHeight="1">
      <c r="A486" s="25" t="s">
        <v>1539</v>
      </c>
      <c r="B486" s="25"/>
      <c r="C486" s="25" t="s">
        <v>1540</v>
      </c>
      <c r="D486" s="25"/>
      <c r="E486" s="25"/>
    </row>
    <row r="487" spans="1:5" s="15" customFormat="1" ht="12.95" customHeight="1">
      <c r="A487" s="25" t="s">
        <v>1541</v>
      </c>
      <c r="B487" s="25"/>
      <c r="C487" s="25" t="s">
        <v>1542</v>
      </c>
      <c r="D487" s="25"/>
      <c r="E487" s="25"/>
    </row>
    <row r="488" spans="1:5" s="15" customFormat="1" ht="12.95" customHeight="1">
      <c r="A488" s="25" t="s">
        <v>1543</v>
      </c>
      <c r="B488" s="25"/>
      <c r="C488" s="25" t="s">
        <v>1544</v>
      </c>
      <c r="D488" s="25"/>
      <c r="E488" s="25"/>
    </row>
    <row r="489" spans="1:5" s="15" customFormat="1" ht="12.95" customHeight="1">
      <c r="A489" s="25" t="s">
        <v>1545</v>
      </c>
      <c r="B489" s="25"/>
      <c r="C489" s="25" t="s">
        <v>1546</v>
      </c>
      <c r="D489" s="25"/>
      <c r="E489" s="25"/>
    </row>
    <row r="490" spans="1:5" s="15" customFormat="1" ht="12.95" customHeight="1">
      <c r="A490" s="25" t="s">
        <v>1547</v>
      </c>
      <c r="B490" s="25"/>
      <c r="C490" s="25" t="s">
        <v>1548</v>
      </c>
      <c r="D490" s="25"/>
      <c r="E490" s="25"/>
    </row>
    <row r="491" spans="1:5" s="15" customFormat="1" ht="12.95" customHeight="1">
      <c r="A491" s="25" t="s">
        <v>1549</v>
      </c>
      <c r="B491" s="25"/>
      <c r="C491" s="25" t="s">
        <v>1544</v>
      </c>
      <c r="D491" s="25"/>
      <c r="E491" s="25"/>
    </row>
    <row r="492" spans="1:5" s="15" customFormat="1" ht="12.95" customHeight="1">
      <c r="A492" s="25" t="s">
        <v>1550</v>
      </c>
      <c r="B492" s="25"/>
      <c r="C492" s="25" t="s">
        <v>1551</v>
      </c>
      <c r="D492" s="25"/>
      <c r="E492" s="25"/>
    </row>
    <row r="493" spans="1:5" s="15" customFormat="1" ht="12.95" customHeight="1">
      <c r="A493" s="25" t="s">
        <v>1552</v>
      </c>
      <c r="B493" s="25"/>
      <c r="C493" s="25" t="s">
        <v>1553</v>
      </c>
      <c r="D493" s="25"/>
      <c r="E493" s="25"/>
    </row>
    <row r="494" spans="1:5" s="15" customFormat="1" ht="12.95" customHeight="1">
      <c r="A494" s="25" t="s">
        <v>1554</v>
      </c>
      <c r="B494" s="25"/>
      <c r="C494" s="25" t="s">
        <v>1546</v>
      </c>
      <c r="D494" s="25"/>
      <c r="E494" s="25"/>
    </row>
    <row r="495" spans="1:5" s="15" customFormat="1" ht="12.95" customHeight="1">
      <c r="A495" s="25" t="s">
        <v>1555</v>
      </c>
      <c r="B495" s="25"/>
      <c r="C495" s="25" t="s">
        <v>1548</v>
      </c>
      <c r="D495" s="25"/>
      <c r="E495" s="25"/>
    </row>
    <row r="496" spans="1:5" s="15" customFormat="1" ht="12.95" customHeight="1">
      <c r="A496" s="25" t="s">
        <v>1556</v>
      </c>
      <c r="B496" s="25"/>
      <c r="C496" s="25" t="s">
        <v>1544</v>
      </c>
      <c r="D496" s="25"/>
      <c r="E496" s="25"/>
    </row>
    <row r="497" spans="1:5" s="15" customFormat="1" ht="12.95" customHeight="1">
      <c r="A497" s="25" t="s">
        <v>1557</v>
      </c>
      <c r="B497" s="25"/>
      <c r="C497" s="25" t="s">
        <v>1551</v>
      </c>
      <c r="D497" s="25"/>
      <c r="E497" s="25"/>
    </row>
    <row r="498" spans="1:5" s="15" customFormat="1" ht="12.95" customHeight="1">
      <c r="A498" s="25" t="s">
        <v>1558</v>
      </c>
      <c r="B498" s="25"/>
      <c r="C498" s="25" t="s">
        <v>1553</v>
      </c>
      <c r="D498" s="25"/>
      <c r="E498" s="25"/>
    </row>
    <row r="499" spans="1:5" s="15" customFormat="1" ht="12.95" customHeight="1">
      <c r="A499" s="25" t="s">
        <v>1559</v>
      </c>
      <c r="B499" s="25"/>
      <c r="C499" s="25" t="s">
        <v>1560</v>
      </c>
      <c r="D499" s="25"/>
      <c r="E499" s="25"/>
    </row>
    <row r="500" spans="1:5" s="15" customFormat="1" ht="12.95" customHeight="1">
      <c r="A500" s="25" t="s">
        <v>1559</v>
      </c>
      <c r="B500" s="25"/>
      <c r="C500" s="25" t="s">
        <v>1560</v>
      </c>
      <c r="D500" s="25"/>
      <c r="E500" s="25"/>
    </row>
    <row r="501" spans="1:5" s="15" customFormat="1" ht="12.95" customHeight="1">
      <c r="A501" s="25" t="s">
        <v>1561</v>
      </c>
      <c r="B501" s="25"/>
      <c r="C501" s="25" t="s">
        <v>1562</v>
      </c>
      <c r="D501" s="25"/>
      <c r="E501" s="25"/>
    </row>
    <row r="502" spans="1:5" s="15" customFormat="1" ht="12.95" customHeight="1">
      <c r="A502" s="25" t="s">
        <v>1563</v>
      </c>
      <c r="B502" s="25"/>
      <c r="C502" s="25" t="s">
        <v>1564</v>
      </c>
      <c r="D502" s="25"/>
      <c r="E502" s="25"/>
    </row>
    <row r="503" spans="1:5" s="15" customFormat="1" ht="12.95" customHeight="1">
      <c r="A503" s="25" t="s">
        <v>1565</v>
      </c>
      <c r="B503" s="25"/>
      <c r="C503" s="25" t="s">
        <v>1566</v>
      </c>
      <c r="D503" s="25"/>
      <c r="E503" s="25"/>
    </row>
    <row r="504" spans="1:5" s="15" customFormat="1" ht="12.95" customHeight="1">
      <c r="A504" s="25" t="s">
        <v>1567</v>
      </c>
      <c r="B504" s="25"/>
      <c r="C504" s="25" t="s">
        <v>1568</v>
      </c>
      <c r="D504" s="25"/>
      <c r="E504" s="25"/>
    </row>
    <row r="505" spans="1:5" s="15" customFormat="1" ht="12.95" customHeight="1">
      <c r="A505" s="25" t="s">
        <v>1569</v>
      </c>
      <c r="B505" s="25"/>
      <c r="C505" s="25" t="s">
        <v>1570</v>
      </c>
      <c r="D505" s="25"/>
      <c r="E505" s="25"/>
    </row>
    <row r="506" spans="1:5" s="15" customFormat="1" ht="12.95" customHeight="1">
      <c r="A506" s="25" t="s">
        <v>1571</v>
      </c>
      <c r="B506" s="25"/>
      <c r="C506" s="25" t="s">
        <v>1572</v>
      </c>
      <c r="D506" s="25"/>
      <c r="E506" s="25"/>
    </row>
    <row r="507" spans="1:5" s="15" customFormat="1" ht="12.95" customHeight="1">
      <c r="A507" s="25" t="s">
        <v>1573</v>
      </c>
      <c r="B507" s="25"/>
      <c r="C507" s="25" t="s">
        <v>1568</v>
      </c>
      <c r="D507" s="25"/>
      <c r="E507" s="25"/>
    </row>
    <row r="508" spans="1:5" s="15" customFormat="1" ht="12.95" customHeight="1">
      <c r="A508" s="25" t="s">
        <v>1574</v>
      </c>
      <c r="B508" s="25"/>
      <c r="C508" s="25" t="s">
        <v>1570</v>
      </c>
      <c r="D508" s="25"/>
      <c r="E508" s="25"/>
    </row>
    <row r="509" spans="1:5" s="15" customFormat="1" ht="12.95" customHeight="1">
      <c r="A509" s="25" t="s">
        <v>1575</v>
      </c>
      <c r="B509" s="25"/>
      <c r="C509" s="25" t="s">
        <v>1572</v>
      </c>
      <c r="D509" s="25"/>
      <c r="E509" s="25"/>
    </row>
    <row r="510" spans="1:5" s="15" customFormat="1" ht="12.95" customHeight="1">
      <c r="A510" s="25" t="s">
        <v>1576</v>
      </c>
      <c r="B510" s="25"/>
      <c r="C510" s="25" t="s">
        <v>1577</v>
      </c>
      <c r="D510" s="25"/>
      <c r="E510" s="25"/>
    </row>
    <row r="511" spans="1:5" s="15" customFormat="1" ht="12.95" customHeight="1">
      <c r="A511" s="25" t="s">
        <v>1576</v>
      </c>
      <c r="B511" s="25"/>
      <c r="C511" s="25" t="s">
        <v>1577</v>
      </c>
      <c r="D511" s="25"/>
      <c r="E511" s="25"/>
    </row>
    <row r="512" spans="1:5" s="15" customFormat="1" ht="12.95" customHeight="1">
      <c r="A512" s="25" t="s">
        <v>1578</v>
      </c>
      <c r="B512" s="25"/>
      <c r="C512" s="25" t="s">
        <v>1579</v>
      </c>
      <c r="D512" s="25"/>
      <c r="E512" s="25"/>
    </row>
    <row r="513" spans="1:5" s="15" customFormat="1" ht="12.95" customHeight="1">
      <c r="A513" s="25" t="s">
        <v>1580</v>
      </c>
      <c r="B513" s="25"/>
      <c r="C513" s="25" t="s">
        <v>1581</v>
      </c>
      <c r="D513" s="25"/>
      <c r="E513" s="25"/>
    </row>
    <row r="514" spans="1:5" s="15" customFormat="1" ht="12.95" customHeight="1">
      <c r="A514" s="25" t="s">
        <v>1582</v>
      </c>
      <c r="B514" s="25"/>
      <c r="C514" s="25" t="s">
        <v>1583</v>
      </c>
      <c r="D514" s="25"/>
      <c r="E514" s="25"/>
    </row>
    <row r="515" spans="1:5" s="15" customFormat="1" ht="12.95" customHeight="1">
      <c r="A515" s="25" t="s">
        <v>1584</v>
      </c>
      <c r="B515" s="25"/>
      <c r="C515" s="25" t="s">
        <v>1585</v>
      </c>
      <c r="D515" s="25"/>
      <c r="E515" s="25"/>
    </row>
    <row r="516" spans="1:5" s="15" customFormat="1" ht="12.95" customHeight="1">
      <c r="A516" s="25" t="s">
        <v>1586</v>
      </c>
      <c r="B516" s="25"/>
      <c r="C516" s="25" t="s">
        <v>1587</v>
      </c>
      <c r="D516" s="25"/>
      <c r="E516" s="25"/>
    </row>
    <row r="517" spans="1:5" s="15" customFormat="1" ht="12.95" customHeight="1">
      <c r="A517" s="25" t="s">
        <v>1588</v>
      </c>
      <c r="B517" s="25"/>
      <c r="C517" s="25" t="s">
        <v>1589</v>
      </c>
      <c r="D517" s="25"/>
      <c r="E517" s="25"/>
    </row>
    <row r="518" spans="1:5" s="15" customFormat="1" ht="12.95" customHeight="1">
      <c r="A518" s="25" t="s">
        <v>1590</v>
      </c>
      <c r="B518" s="25"/>
      <c r="C518" s="25" t="s">
        <v>1591</v>
      </c>
      <c r="D518" s="25"/>
      <c r="E518" s="25"/>
    </row>
    <row r="519" spans="1:5" s="15" customFormat="1" ht="12.95" customHeight="1">
      <c r="A519" s="25" t="s">
        <v>1592</v>
      </c>
      <c r="B519" s="25"/>
      <c r="C519" s="25" t="s">
        <v>1593</v>
      </c>
      <c r="D519" s="25"/>
      <c r="E519" s="25"/>
    </row>
    <row r="520" spans="1:5" s="15" customFormat="1" ht="12.95" customHeight="1">
      <c r="A520" s="25" t="s">
        <v>1594</v>
      </c>
      <c r="B520" s="25"/>
      <c r="C520" s="25" t="s">
        <v>1595</v>
      </c>
      <c r="D520" s="25"/>
      <c r="E520" s="25"/>
    </row>
    <row r="521" spans="1:5" s="15" customFormat="1" ht="12.95" customHeight="1">
      <c r="A521" s="25" t="s">
        <v>1596</v>
      </c>
      <c r="B521" s="25"/>
      <c r="C521" s="25" t="s">
        <v>1597</v>
      </c>
      <c r="D521" s="25"/>
      <c r="E521" s="25"/>
    </row>
    <row r="522" spans="1:5" s="15" customFormat="1" ht="12.95" customHeight="1">
      <c r="A522" s="25" t="s">
        <v>1598</v>
      </c>
      <c r="B522" s="25"/>
      <c r="C522" s="25" t="s">
        <v>1591</v>
      </c>
      <c r="D522" s="25"/>
      <c r="E522" s="25"/>
    </row>
    <row r="523" spans="1:5" s="15" customFormat="1" ht="12.95" customHeight="1">
      <c r="A523" s="25" t="s">
        <v>1599</v>
      </c>
      <c r="B523" s="25"/>
      <c r="C523" s="25" t="s">
        <v>1593</v>
      </c>
      <c r="D523" s="25"/>
      <c r="E523" s="25"/>
    </row>
    <row r="524" spans="1:5" s="15" customFormat="1" ht="12.95" customHeight="1">
      <c r="A524" s="25" t="s">
        <v>1600</v>
      </c>
      <c r="B524" s="25"/>
      <c r="C524" s="25" t="s">
        <v>1595</v>
      </c>
      <c r="D524" s="25"/>
      <c r="E524" s="25"/>
    </row>
    <row r="525" spans="1:5" s="15" customFormat="1" ht="12.95" customHeight="1">
      <c r="A525" s="25" t="s">
        <v>1601</v>
      </c>
      <c r="B525" s="25"/>
      <c r="C525" s="25" t="s">
        <v>1589</v>
      </c>
      <c r="D525" s="25"/>
      <c r="E525" s="25"/>
    </row>
    <row r="526" spans="1:5" s="15" customFormat="1" ht="12.95" customHeight="1">
      <c r="A526" s="25" t="s">
        <v>1602</v>
      </c>
      <c r="B526" s="25"/>
      <c r="C526" s="25" t="s">
        <v>1603</v>
      </c>
      <c r="D526" s="25"/>
      <c r="E526" s="25"/>
    </row>
    <row r="527" spans="1:5" s="15" customFormat="1" ht="12.95" customHeight="1">
      <c r="A527" s="25" t="s">
        <v>1604</v>
      </c>
      <c r="B527" s="25"/>
      <c r="C527" s="25" t="s">
        <v>1605</v>
      </c>
      <c r="D527" s="25"/>
      <c r="E527" s="25"/>
    </row>
    <row r="528" spans="1:5" s="15" customFormat="1" ht="12.95" customHeight="1">
      <c r="A528" s="25" t="s">
        <v>1606</v>
      </c>
      <c r="B528" s="25"/>
      <c r="C528" s="25" t="s">
        <v>1605</v>
      </c>
      <c r="D528" s="25"/>
      <c r="E528" s="25"/>
    </row>
    <row r="529" spans="1:5" s="15" customFormat="1" ht="12.95" customHeight="1">
      <c r="A529" s="25" t="s">
        <v>1607</v>
      </c>
      <c r="B529" s="25"/>
      <c r="C529" s="25" t="s">
        <v>1608</v>
      </c>
      <c r="D529" s="25"/>
      <c r="E529" s="25"/>
    </row>
    <row r="530" spans="1:5" s="15" customFormat="1" ht="12.95" customHeight="1">
      <c r="A530" s="25" t="s">
        <v>1609</v>
      </c>
      <c r="B530" s="25"/>
      <c r="C530" s="25" t="s">
        <v>1610</v>
      </c>
      <c r="D530" s="25"/>
      <c r="E530" s="25"/>
    </row>
    <row r="531" spans="1:5" s="15" customFormat="1" ht="12.95" customHeight="1">
      <c r="A531" s="25" t="s">
        <v>1611</v>
      </c>
      <c r="B531" s="25"/>
      <c r="C531" s="25" t="s">
        <v>1612</v>
      </c>
      <c r="D531" s="25"/>
      <c r="E531" s="25"/>
    </row>
    <row r="532" spans="1:5" s="15" customFormat="1" ht="12.95" customHeight="1">
      <c r="A532" s="25" t="s">
        <v>1613</v>
      </c>
      <c r="B532" s="25"/>
      <c r="C532" s="25" t="s">
        <v>1614</v>
      </c>
      <c r="D532" s="25"/>
      <c r="E532" s="25"/>
    </row>
    <row r="533" spans="1:5" s="15" customFormat="1" ht="12.95" customHeight="1">
      <c r="A533" s="25" t="s">
        <v>1615</v>
      </c>
      <c r="B533" s="25"/>
      <c r="C533" s="25" t="s">
        <v>1616</v>
      </c>
      <c r="D533" s="25"/>
      <c r="E533" s="25"/>
    </row>
    <row r="534" spans="1:5" s="15" customFormat="1" ht="12.95" customHeight="1">
      <c r="A534" s="25" t="s">
        <v>1617</v>
      </c>
      <c r="B534" s="25"/>
      <c r="C534" s="25" t="s">
        <v>1610</v>
      </c>
      <c r="D534" s="25"/>
      <c r="E534" s="25"/>
    </row>
    <row r="535" spans="1:5" s="15" customFormat="1" ht="12.95" customHeight="1">
      <c r="A535" s="25" t="s">
        <v>1618</v>
      </c>
      <c r="B535" s="25"/>
      <c r="C535" s="25" t="s">
        <v>1612</v>
      </c>
      <c r="D535" s="25"/>
      <c r="E535" s="25"/>
    </row>
    <row r="536" spans="1:5" s="15" customFormat="1" ht="12.95" customHeight="1">
      <c r="A536" s="25" t="s">
        <v>1619</v>
      </c>
      <c r="B536" s="25"/>
      <c r="C536" s="25" t="s">
        <v>1616</v>
      </c>
      <c r="D536" s="25"/>
      <c r="E536" s="25"/>
    </row>
    <row r="537" spans="1:5" s="15" customFormat="1" ht="12.95" customHeight="1">
      <c r="A537" s="25" t="s">
        <v>1620</v>
      </c>
      <c r="B537" s="25"/>
      <c r="C537" s="25" t="s">
        <v>1621</v>
      </c>
      <c r="D537" s="25"/>
      <c r="E537" s="25"/>
    </row>
    <row r="538" spans="1:5" s="15" customFormat="1" ht="12.95" customHeight="1">
      <c r="A538" s="25" t="s">
        <v>1622</v>
      </c>
      <c r="B538" s="25"/>
      <c r="C538" s="25" t="s">
        <v>1623</v>
      </c>
      <c r="D538" s="25"/>
      <c r="E538" s="25"/>
    </row>
    <row r="539" spans="1:5" s="15" customFormat="1" ht="12.95" customHeight="1">
      <c r="A539" s="25" t="s">
        <v>1624</v>
      </c>
      <c r="B539" s="25"/>
      <c r="C539" s="25" t="s">
        <v>1625</v>
      </c>
      <c r="D539" s="25"/>
      <c r="E539" s="25"/>
    </row>
    <row r="540" spans="1:5" s="15" customFormat="1" ht="12.95" customHeight="1">
      <c r="A540" s="25" t="s">
        <v>1626</v>
      </c>
      <c r="B540" s="25"/>
      <c r="C540" s="25" t="s">
        <v>1627</v>
      </c>
      <c r="D540" s="25"/>
      <c r="E540" s="25"/>
    </row>
    <row r="541" spans="1:5" s="15" customFormat="1" ht="12.95" customHeight="1">
      <c r="A541" s="25" t="s">
        <v>1628</v>
      </c>
      <c r="B541" s="25"/>
      <c r="C541" s="25" t="s">
        <v>920</v>
      </c>
      <c r="D541" s="25"/>
      <c r="E541" s="25"/>
    </row>
    <row r="542" spans="1:5" s="15" customFormat="1" ht="12.95" customHeight="1">
      <c r="A542" s="25" t="s">
        <v>1629</v>
      </c>
      <c r="B542" s="25"/>
      <c r="C542" s="25" t="s">
        <v>1630</v>
      </c>
      <c r="D542" s="25"/>
      <c r="E542" s="25"/>
    </row>
    <row r="543" spans="1:5" s="15" customFormat="1" ht="12.95" customHeight="1">
      <c r="A543" s="25" t="s">
        <v>1631</v>
      </c>
      <c r="B543" s="25"/>
      <c r="C543" s="25" t="s">
        <v>920</v>
      </c>
      <c r="D543" s="25"/>
      <c r="E543" s="25"/>
    </row>
    <row r="544" spans="1:5" s="15" customFormat="1" ht="12.95" customHeight="1">
      <c r="A544" s="25" t="s">
        <v>1632</v>
      </c>
      <c r="B544" s="25"/>
      <c r="C544" s="25" t="s">
        <v>1633</v>
      </c>
      <c r="D544" s="25"/>
      <c r="E544" s="25"/>
    </row>
    <row r="545" spans="1:5" s="15" customFormat="1" ht="12.95" customHeight="1">
      <c r="A545" s="25" t="s">
        <v>1634</v>
      </c>
      <c r="B545" s="25"/>
      <c r="C545" s="25" t="s">
        <v>716</v>
      </c>
      <c r="D545" s="25"/>
      <c r="E545" s="25"/>
    </row>
    <row r="546" spans="1:5" s="15" customFormat="1" ht="12.95" customHeight="1">
      <c r="A546" s="25" t="s">
        <v>1635</v>
      </c>
      <c r="B546" s="25"/>
      <c r="C546" s="25" t="s">
        <v>716</v>
      </c>
      <c r="D546" s="25"/>
      <c r="E546" s="25"/>
    </row>
    <row r="547" spans="1:5" s="15" customFormat="1" ht="12.95" customHeight="1">
      <c r="A547" s="25" t="s">
        <v>1636</v>
      </c>
      <c r="B547" s="25"/>
      <c r="C547" s="25" t="s">
        <v>1637</v>
      </c>
      <c r="D547" s="25"/>
      <c r="E547" s="25"/>
    </row>
    <row r="548" spans="1:5" s="15" customFormat="1" ht="12.95" customHeight="1">
      <c r="A548" s="25" t="s">
        <v>1638</v>
      </c>
      <c r="B548" s="25"/>
      <c r="C548" s="25" t="s">
        <v>1639</v>
      </c>
      <c r="D548" s="25"/>
      <c r="E548" s="25"/>
    </row>
    <row r="549" spans="1:5" s="15" customFormat="1" ht="12.95" customHeight="1">
      <c r="A549" s="25" t="s">
        <v>1640</v>
      </c>
      <c r="B549" s="25"/>
      <c r="C549" s="25" t="s">
        <v>1641</v>
      </c>
      <c r="D549" s="25"/>
      <c r="E549" s="25"/>
    </row>
    <row r="550" spans="1:5" s="15" customFormat="1" ht="12.95" customHeight="1">
      <c r="A550" s="25" t="s">
        <v>1642</v>
      </c>
      <c r="B550" s="25"/>
      <c r="C550" s="25" t="s">
        <v>1639</v>
      </c>
      <c r="D550" s="25"/>
      <c r="E550" s="25"/>
    </row>
    <row r="551" spans="1:5" s="15" customFormat="1" ht="12.95" customHeight="1">
      <c r="A551" s="25" t="s">
        <v>1643</v>
      </c>
      <c r="B551" s="25"/>
      <c r="C551" s="25" t="s">
        <v>1644</v>
      </c>
      <c r="D551" s="25"/>
      <c r="E551" s="25"/>
    </row>
    <row r="552" spans="1:5" s="15" customFormat="1" ht="12.95" customHeight="1">
      <c r="A552" s="25" t="s">
        <v>1645</v>
      </c>
      <c r="B552" s="25"/>
      <c r="C552" s="25" t="s">
        <v>1646</v>
      </c>
      <c r="D552" s="25"/>
      <c r="E552" s="25"/>
    </row>
    <row r="553" spans="1:5" s="15" customFormat="1" ht="12.95" customHeight="1">
      <c r="A553" s="25" t="s">
        <v>1647</v>
      </c>
      <c r="B553" s="25"/>
      <c r="C553" s="25" t="s">
        <v>922</v>
      </c>
      <c r="D553" s="25"/>
      <c r="E553" s="25"/>
    </row>
    <row r="554" spans="1:5" s="15" customFormat="1" ht="12.95" customHeight="1">
      <c r="A554" s="25" t="s">
        <v>1648</v>
      </c>
      <c r="B554" s="25"/>
      <c r="C554" s="25" t="s">
        <v>1646</v>
      </c>
      <c r="D554" s="25"/>
      <c r="E554" s="25"/>
    </row>
    <row r="555" spans="1:5" s="15" customFormat="1" ht="12.95" customHeight="1">
      <c r="A555" s="25" t="s">
        <v>1649</v>
      </c>
      <c r="B555" s="25"/>
      <c r="C555" s="25" t="s">
        <v>922</v>
      </c>
      <c r="D555" s="25"/>
      <c r="E555" s="25"/>
    </row>
    <row r="556" spans="1:5" s="15" customFormat="1" ht="12.95" customHeight="1">
      <c r="A556" s="25" t="s">
        <v>1650</v>
      </c>
      <c r="B556" s="25"/>
      <c r="C556" s="25" t="s">
        <v>1646</v>
      </c>
      <c r="D556" s="25"/>
      <c r="E556" s="25"/>
    </row>
    <row r="557" spans="1:5" s="15" customFormat="1" ht="12.95" customHeight="1">
      <c r="A557" s="25" t="s">
        <v>1651</v>
      </c>
      <c r="B557" s="25"/>
      <c r="C557" s="25" t="s">
        <v>1652</v>
      </c>
      <c r="D557" s="25"/>
      <c r="E557" s="25"/>
    </row>
    <row r="558" spans="1:5" s="15" customFormat="1" ht="12.95" customHeight="1">
      <c r="A558" s="25" t="s">
        <v>1653</v>
      </c>
      <c r="B558" s="25"/>
      <c r="C558" s="25" t="s">
        <v>1654</v>
      </c>
      <c r="D558" s="25"/>
      <c r="E558" s="25"/>
    </row>
    <row r="559" spans="1:5" s="15" customFormat="1" ht="12.95" customHeight="1">
      <c r="A559" s="25" t="s">
        <v>1655</v>
      </c>
      <c r="B559" s="25"/>
      <c r="C559" s="25" t="s">
        <v>1656</v>
      </c>
      <c r="D559" s="25"/>
      <c r="E559" s="25"/>
    </row>
    <row r="560" spans="1:5" s="15" customFormat="1" ht="12.95" customHeight="1">
      <c r="A560" s="25" t="s">
        <v>1657</v>
      </c>
      <c r="B560" s="25"/>
      <c r="C560" s="25" t="s">
        <v>1658</v>
      </c>
      <c r="D560" s="25"/>
      <c r="E560" s="25"/>
    </row>
    <row r="561" spans="1:5" s="15" customFormat="1" ht="12.95" customHeight="1">
      <c r="A561" s="25" t="s">
        <v>1659</v>
      </c>
      <c r="B561" s="25"/>
      <c r="C561" s="25" t="s">
        <v>1660</v>
      </c>
      <c r="D561" s="25"/>
      <c r="E561" s="25"/>
    </row>
    <row r="562" spans="1:5" s="15" customFormat="1" ht="12.95" customHeight="1">
      <c r="A562" s="25" t="s">
        <v>1661</v>
      </c>
      <c r="B562" s="25"/>
      <c r="C562" s="25" t="s">
        <v>1662</v>
      </c>
      <c r="D562" s="25"/>
      <c r="E562" s="25"/>
    </row>
  </sheetData>
  <mergeCells count="855">
    <mergeCell ref="A560:B560"/>
    <mergeCell ref="C560:E560"/>
    <mergeCell ref="A561:B561"/>
    <mergeCell ref="C561:E561"/>
    <mergeCell ref="A562:B562"/>
    <mergeCell ref="C562:E562"/>
    <mergeCell ref="A555:B555"/>
    <mergeCell ref="C555:E555"/>
    <mergeCell ref="A556:B556"/>
    <mergeCell ref="C556:E556"/>
    <mergeCell ref="A557:B557"/>
    <mergeCell ref="C557:E557"/>
    <mergeCell ref="A558:B558"/>
    <mergeCell ref="C558:E558"/>
    <mergeCell ref="A559:B559"/>
    <mergeCell ref="C559:E559"/>
    <mergeCell ref="A550:B550"/>
    <mergeCell ref="C550:E550"/>
    <mergeCell ref="A551:B551"/>
    <mergeCell ref="C551:E551"/>
    <mergeCell ref="A552:B552"/>
    <mergeCell ref="C552:E552"/>
    <mergeCell ref="A553:B553"/>
    <mergeCell ref="C553:E553"/>
    <mergeCell ref="A554:B554"/>
    <mergeCell ref="C554:E554"/>
    <mergeCell ref="A545:B545"/>
    <mergeCell ref="C545:E545"/>
    <mergeCell ref="A546:B546"/>
    <mergeCell ref="C546:E546"/>
    <mergeCell ref="A547:B547"/>
    <mergeCell ref="C547:E547"/>
    <mergeCell ref="A548:B548"/>
    <mergeCell ref="C548:E548"/>
    <mergeCell ref="A549:B549"/>
    <mergeCell ref="C549:E549"/>
    <mergeCell ref="A540:B540"/>
    <mergeCell ref="C540:E540"/>
    <mergeCell ref="A541:B541"/>
    <mergeCell ref="C541:E541"/>
    <mergeCell ref="A542:B542"/>
    <mergeCell ref="C542:E542"/>
    <mergeCell ref="A543:B543"/>
    <mergeCell ref="C543:E543"/>
    <mergeCell ref="A544:B544"/>
    <mergeCell ref="C544:E544"/>
    <mergeCell ref="A535:B535"/>
    <mergeCell ref="C535:E535"/>
    <mergeCell ref="A536:B536"/>
    <mergeCell ref="C536:E536"/>
    <mergeCell ref="A537:B537"/>
    <mergeCell ref="C537:E537"/>
    <mergeCell ref="A538:B538"/>
    <mergeCell ref="C538:E538"/>
    <mergeCell ref="A539:B539"/>
    <mergeCell ref="C539:E539"/>
    <mergeCell ref="A530:B530"/>
    <mergeCell ref="C530:E530"/>
    <mergeCell ref="A531:B531"/>
    <mergeCell ref="C531:E531"/>
    <mergeCell ref="A532:B532"/>
    <mergeCell ref="C532:E532"/>
    <mergeCell ref="A533:B533"/>
    <mergeCell ref="C533:E533"/>
    <mergeCell ref="A534:B534"/>
    <mergeCell ref="C534:E534"/>
    <mergeCell ref="A525:B525"/>
    <mergeCell ref="C525:E525"/>
    <mergeCell ref="A526:B526"/>
    <mergeCell ref="C526:E526"/>
    <mergeCell ref="A527:B527"/>
    <mergeCell ref="C527:E527"/>
    <mergeCell ref="A528:B528"/>
    <mergeCell ref="C528:E528"/>
    <mergeCell ref="A529:B529"/>
    <mergeCell ref="C529:E529"/>
    <mergeCell ref="A520:B520"/>
    <mergeCell ref="C520:E520"/>
    <mergeCell ref="A521:B521"/>
    <mergeCell ref="C521:E521"/>
    <mergeCell ref="A522:B522"/>
    <mergeCell ref="C522:E522"/>
    <mergeCell ref="A523:B523"/>
    <mergeCell ref="C523:E523"/>
    <mergeCell ref="A524:B524"/>
    <mergeCell ref="C524:E524"/>
    <mergeCell ref="A515:B515"/>
    <mergeCell ref="C515:E515"/>
    <mergeCell ref="A516:B516"/>
    <mergeCell ref="C516:E516"/>
    <mergeCell ref="A517:B517"/>
    <mergeCell ref="C517:E517"/>
    <mergeCell ref="A518:B518"/>
    <mergeCell ref="C518:E518"/>
    <mergeCell ref="A519:B519"/>
    <mergeCell ref="C519:E519"/>
    <mergeCell ref="A510:B510"/>
    <mergeCell ref="C510:E510"/>
    <mergeCell ref="A511:B511"/>
    <mergeCell ref="C511:E511"/>
    <mergeCell ref="A512:B512"/>
    <mergeCell ref="C512:E512"/>
    <mergeCell ref="A513:B513"/>
    <mergeCell ref="C513:E513"/>
    <mergeCell ref="A514:B514"/>
    <mergeCell ref="C514:E514"/>
    <mergeCell ref="A505:B505"/>
    <mergeCell ref="C505:E505"/>
    <mergeCell ref="A506:B506"/>
    <mergeCell ref="C506:E506"/>
    <mergeCell ref="A507:B507"/>
    <mergeCell ref="C507:E507"/>
    <mergeCell ref="A508:B508"/>
    <mergeCell ref="C508:E508"/>
    <mergeCell ref="A509:B509"/>
    <mergeCell ref="C509:E509"/>
    <mergeCell ref="A500:B500"/>
    <mergeCell ref="C500:E500"/>
    <mergeCell ref="A501:B501"/>
    <mergeCell ref="C501:E501"/>
    <mergeCell ref="A502:B502"/>
    <mergeCell ref="C502:E502"/>
    <mergeCell ref="A503:B503"/>
    <mergeCell ref="C503:E503"/>
    <mergeCell ref="A504:B504"/>
    <mergeCell ref="C504:E504"/>
    <mergeCell ref="A495:B495"/>
    <mergeCell ref="C495:E495"/>
    <mergeCell ref="A496:B496"/>
    <mergeCell ref="C496:E496"/>
    <mergeCell ref="A497:B497"/>
    <mergeCell ref="C497:E497"/>
    <mergeCell ref="A498:B498"/>
    <mergeCell ref="C498:E498"/>
    <mergeCell ref="A499:B499"/>
    <mergeCell ref="C499:E499"/>
    <mergeCell ref="A490:B490"/>
    <mergeCell ref="C490:E490"/>
    <mergeCell ref="A491:B491"/>
    <mergeCell ref="C491:E491"/>
    <mergeCell ref="A492:B492"/>
    <mergeCell ref="C492:E492"/>
    <mergeCell ref="A493:B493"/>
    <mergeCell ref="C493:E493"/>
    <mergeCell ref="A494:B494"/>
    <mergeCell ref="C494:E494"/>
    <mergeCell ref="A485:B485"/>
    <mergeCell ref="C485:E485"/>
    <mergeCell ref="A486:B486"/>
    <mergeCell ref="C486:E486"/>
    <mergeCell ref="A487:B487"/>
    <mergeCell ref="C487:E487"/>
    <mergeCell ref="A488:B488"/>
    <mergeCell ref="C488:E488"/>
    <mergeCell ref="A489:B489"/>
    <mergeCell ref="C489:E489"/>
    <mergeCell ref="A480:B480"/>
    <mergeCell ref="C480:E480"/>
    <mergeCell ref="A481:B481"/>
    <mergeCell ref="C481:E481"/>
    <mergeCell ref="A482:B482"/>
    <mergeCell ref="C482:E482"/>
    <mergeCell ref="A483:B483"/>
    <mergeCell ref="C483:E483"/>
    <mergeCell ref="A484:B484"/>
    <mergeCell ref="C484:E484"/>
    <mergeCell ref="A475:B475"/>
    <mergeCell ref="C475:E475"/>
    <mergeCell ref="A476:B476"/>
    <mergeCell ref="C476:E476"/>
    <mergeCell ref="A477:B477"/>
    <mergeCell ref="C477:E477"/>
    <mergeCell ref="A478:B478"/>
    <mergeCell ref="C478:E478"/>
    <mergeCell ref="A479:B479"/>
    <mergeCell ref="C479:E479"/>
    <mergeCell ref="A470:B470"/>
    <mergeCell ref="C470:E470"/>
    <mergeCell ref="A471:B471"/>
    <mergeCell ref="C471:E471"/>
    <mergeCell ref="A472:B472"/>
    <mergeCell ref="C472:E472"/>
    <mergeCell ref="A473:B473"/>
    <mergeCell ref="C473:E473"/>
    <mergeCell ref="A474:B474"/>
    <mergeCell ref="C474:E474"/>
    <mergeCell ref="A465:B465"/>
    <mergeCell ref="C465:E465"/>
    <mergeCell ref="A466:B466"/>
    <mergeCell ref="C466:E466"/>
    <mergeCell ref="A467:B467"/>
    <mergeCell ref="C467:E467"/>
    <mergeCell ref="A468:B468"/>
    <mergeCell ref="C468:E468"/>
    <mergeCell ref="A469:B469"/>
    <mergeCell ref="C469:E469"/>
    <mergeCell ref="A460:B460"/>
    <mergeCell ref="C460:E460"/>
    <mergeCell ref="A461:B461"/>
    <mergeCell ref="C461:E461"/>
    <mergeCell ref="A462:B462"/>
    <mergeCell ref="C462:E462"/>
    <mergeCell ref="A463:B463"/>
    <mergeCell ref="C463:E463"/>
    <mergeCell ref="A464:B464"/>
    <mergeCell ref="C464:E464"/>
    <mergeCell ref="A455:B455"/>
    <mergeCell ref="C455:E455"/>
    <mergeCell ref="A456:B456"/>
    <mergeCell ref="C456:E456"/>
    <mergeCell ref="A457:B457"/>
    <mergeCell ref="C457:E457"/>
    <mergeCell ref="A458:B458"/>
    <mergeCell ref="C458:E458"/>
    <mergeCell ref="A459:B459"/>
    <mergeCell ref="C459:E459"/>
    <mergeCell ref="A450:B450"/>
    <mergeCell ref="C450:E450"/>
    <mergeCell ref="A451:B451"/>
    <mergeCell ref="C451:E451"/>
    <mergeCell ref="A452:B452"/>
    <mergeCell ref="C452:E452"/>
    <mergeCell ref="A453:B453"/>
    <mergeCell ref="C453:E453"/>
    <mergeCell ref="A454:B454"/>
    <mergeCell ref="C454:E454"/>
    <mergeCell ref="A445:B445"/>
    <mergeCell ref="C445:E445"/>
    <mergeCell ref="A446:B446"/>
    <mergeCell ref="C446:E446"/>
    <mergeCell ref="A447:B447"/>
    <mergeCell ref="C447:E447"/>
    <mergeCell ref="A448:B448"/>
    <mergeCell ref="C448:E448"/>
    <mergeCell ref="A449:B449"/>
    <mergeCell ref="C449:E449"/>
    <mergeCell ref="A440:B440"/>
    <mergeCell ref="C440:E440"/>
    <mergeCell ref="A441:B441"/>
    <mergeCell ref="C441:E441"/>
    <mergeCell ref="A442:B442"/>
    <mergeCell ref="C442:E442"/>
    <mergeCell ref="A443:B443"/>
    <mergeCell ref="C443:E443"/>
    <mergeCell ref="A444:B444"/>
    <mergeCell ref="C444:E444"/>
    <mergeCell ref="A435:B435"/>
    <mergeCell ref="C435:E435"/>
    <mergeCell ref="A436:B436"/>
    <mergeCell ref="C436:E436"/>
    <mergeCell ref="A437:B437"/>
    <mergeCell ref="C437:E437"/>
    <mergeCell ref="A438:B438"/>
    <mergeCell ref="C438:E438"/>
    <mergeCell ref="A439:B439"/>
    <mergeCell ref="C439:E439"/>
    <mergeCell ref="A430:B430"/>
    <mergeCell ref="C430:E430"/>
    <mergeCell ref="A431:B431"/>
    <mergeCell ref="C431:E431"/>
    <mergeCell ref="A432:B432"/>
    <mergeCell ref="C432:E432"/>
    <mergeCell ref="A433:B433"/>
    <mergeCell ref="C433:E433"/>
    <mergeCell ref="A434:B434"/>
    <mergeCell ref="C434:E434"/>
    <mergeCell ref="A425:B425"/>
    <mergeCell ref="C425:E425"/>
    <mergeCell ref="A426:B426"/>
    <mergeCell ref="C426:E426"/>
    <mergeCell ref="A427:B427"/>
    <mergeCell ref="C427:E427"/>
    <mergeCell ref="A428:B428"/>
    <mergeCell ref="C428:E428"/>
    <mergeCell ref="A429:B429"/>
    <mergeCell ref="C429:E429"/>
    <mergeCell ref="A420:B420"/>
    <mergeCell ref="C420:E420"/>
    <mergeCell ref="A421:B421"/>
    <mergeCell ref="C421:E421"/>
    <mergeCell ref="A422:B422"/>
    <mergeCell ref="C422:E422"/>
    <mergeCell ref="A423:B423"/>
    <mergeCell ref="C423:E423"/>
    <mergeCell ref="A424:B424"/>
    <mergeCell ref="C424:E424"/>
    <mergeCell ref="A415:B415"/>
    <mergeCell ref="C415:E415"/>
    <mergeCell ref="A416:B416"/>
    <mergeCell ref="C416:E416"/>
    <mergeCell ref="A417:B417"/>
    <mergeCell ref="C417:E417"/>
    <mergeCell ref="A418:B418"/>
    <mergeCell ref="C418:E418"/>
    <mergeCell ref="A419:B419"/>
    <mergeCell ref="C419:E419"/>
    <mergeCell ref="A410:B410"/>
    <mergeCell ref="C410:E410"/>
    <mergeCell ref="A411:B411"/>
    <mergeCell ref="C411:E411"/>
    <mergeCell ref="A412:B412"/>
    <mergeCell ref="C412:E412"/>
    <mergeCell ref="A413:B413"/>
    <mergeCell ref="C413:E413"/>
    <mergeCell ref="A414:B414"/>
    <mergeCell ref="C414:E414"/>
    <mergeCell ref="A405:B405"/>
    <mergeCell ref="C405:E405"/>
    <mergeCell ref="A406:B406"/>
    <mergeCell ref="C406:E406"/>
    <mergeCell ref="A407:B407"/>
    <mergeCell ref="C407:E407"/>
    <mergeCell ref="A408:B408"/>
    <mergeCell ref="C408:E408"/>
    <mergeCell ref="A409:B409"/>
    <mergeCell ref="C409:E409"/>
    <mergeCell ref="A400:B400"/>
    <mergeCell ref="C400:E400"/>
    <mergeCell ref="A401:B401"/>
    <mergeCell ref="C401:E401"/>
    <mergeCell ref="A402:B402"/>
    <mergeCell ref="C402:E402"/>
    <mergeCell ref="A403:B403"/>
    <mergeCell ref="C403:E403"/>
    <mergeCell ref="A404:B404"/>
    <mergeCell ref="C404:E404"/>
    <mergeCell ref="A395:B395"/>
    <mergeCell ref="C395:E395"/>
    <mergeCell ref="A396:B396"/>
    <mergeCell ref="C396:E396"/>
    <mergeCell ref="A397:B397"/>
    <mergeCell ref="C397:E397"/>
    <mergeCell ref="A398:B398"/>
    <mergeCell ref="C398:E398"/>
    <mergeCell ref="A399:B399"/>
    <mergeCell ref="C399:E399"/>
    <mergeCell ref="A390:B390"/>
    <mergeCell ref="C390:E390"/>
    <mergeCell ref="A391:B391"/>
    <mergeCell ref="C391:E391"/>
    <mergeCell ref="A392:B392"/>
    <mergeCell ref="C392:E392"/>
    <mergeCell ref="A393:B393"/>
    <mergeCell ref="C393:E393"/>
    <mergeCell ref="A394:B394"/>
    <mergeCell ref="C394:E394"/>
    <mergeCell ref="A385:B385"/>
    <mergeCell ref="C385:E385"/>
    <mergeCell ref="A386:B386"/>
    <mergeCell ref="C386:E386"/>
    <mergeCell ref="A387:B387"/>
    <mergeCell ref="C387:E387"/>
    <mergeCell ref="A388:B388"/>
    <mergeCell ref="C388:E388"/>
    <mergeCell ref="A389:B389"/>
    <mergeCell ref="C389:E389"/>
    <mergeCell ref="A380:B380"/>
    <mergeCell ref="C380:E380"/>
    <mergeCell ref="A381:B381"/>
    <mergeCell ref="C381:E381"/>
    <mergeCell ref="A382:B382"/>
    <mergeCell ref="C382:E382"/>
    <mergeCell ref="A383:B383"/>
    <mergeCell ref="C383:E383"/>
    <mergeCell ref="A384:B384"/>
    <mergeCell ref="C384:E384"/>
    <mergeCell ref="A375:B375"/>
    <mergeCell ref="C375:E375"/>
    <mergeCell ref="A376:B376"/>
    <mergeCell ref="C376:E376"/>
    <mergeCell ref="A377:B377"/>
    <mergeCell ref="C377:E377"/>
    <mergeCell ref="A378:B378"/>
    <mergeCell ref="C378:E378"/>
    <mergeCell ref="A379:B379"/>
    <mergeCell ref="C379:E379"/>
    <mergeCell ref="A370:B370"/>
    <mergeCell ref="C370:E370"/>
    <mergeCell ref="A371:B371"/>
    <mergeCell ref="C371:E371"/>
    <mergeCell ref="A372:B372"/>
    <mergeCell ref="C372:E372"/>
    <mergeCell ref="A373:B373"/>
    <mergeCell ref="C373:E373"/>
    <mergeCell ref="A374:B374"/>
    <mergeCell ref="C374:E374"/>
    <mergeCell ref="A365:B365"/>
    <mergeCell ref="C365:E365"/>
    <mergeCell ref="A366:B366"/>
    <mergeCell ref="C366:E366"/>
    <mergeCell ref="A367:B367"/>
    <mergeCell ref="C367:E367"/>
    <mergeCell ref="A368:B368"/>
    <mergeCell ref="C368:E368"/>
    <mergeCell ref="A369:B369"/>
    <mergeCell ref="C369:E369"/>
    <mergeCell ref="A360:B360"/>
    <mergeCell ref="C360:E360"/>
    <mergeCell ref="A361:B361"/>
    <mergeCell ref="C361:E361"/>
    <mergeCell ref="A362:B362"/>
    <mergeCell ref="C362:E362"/>
    <mergeCell ref="A363:B363"/>
    <mergeCell ref="C363:E363"/>
    <mergeCell ref="A364:B364"/>
    <mergeCell ref="C364:E364"/>
    <mergeCell ref="A355:B355"/>
    <mergeCell ref="C355:E355"/>
    <mergeCell ref="A356:B356"/>
    <mergeCell ref="C356:E356"/>
    <mergeCell ref="A357:B357"/>
    <mergeCell ref="C357:E357"/>
    <mergeCell ref="A358:B358"/>
    <mergeCell ref="C358:E358"/>
    <mergeCell ref="A359:B359"/>
    <mergeCell ref="C359:E359"/>
    <mergeCell ref="A350:B350"/>
    <mergeCell ref="C350:E350"/>
    <mergeCell ref="A351:B351"/>
    <mergeCell ref="C351:E351"/>
    <mergeCell ref="A352:B352"/>
    <mergeCell ref="C352:E352"/>
    <mergeCell ref="A353:B353"/>
    <mergeCell ref="C353:E353"/>
    <mergeCell ref="A354:B354"/>
    <mergeCell ref="C354:E354"/>
    <mergeCell ref="A345:B345"/>
    <mergeCell ref="C345:E345"/>
    <mergeCell ref="A346:B346"/>
    <mergeCell ref="C346:E346"/>
    <mergeCell ref="A347:B347"/>
    <mergeCell ref="C347:E347"/>
    <mergeCell ref="A348:B348"/>
    <mergeCell ref="C348:E348"/>
    <mergeCell ref="A349:B349"/>
    <mergeCell ref="C349:E349"/>
    <mergeCell ref="A340:B340"/>
    <mergeCell ref="C340:E340"/>
    <mergeCell ref="A341:B341"/>
    <mergeCell ref="C341:E341"/>
    <mergeCell ref="A342:B342"/>
    <mergeCell ref="C342:E342"/>
    <mergeCell ref="A343:B343"/>
    <mergeCell ref="C343:E343"/>
    <mergeCell ref="A344:B344"/>
    <mergeCell ref="C344:E344"/>
    <mergeCell ref="A335:B335"/>
    <mergeCell ref="C335:E335"/>
    <mergeCell ref="A336:B336"/>
    <mergeCell ref="C336:E336"/>
    <mergeCell ref="A337:B337"/>
    <mergeCell ref="C337:E337"/>
    <mergeCell ref="A338:B338"/>
    <mergeCell ref="C338:E338"/>
    <mergeCell ref="A339:B339"/>
    <mergeCell ref="C339:E339"/>
    <mergeCell ref="A330:B330"/>
    <mergeCell ref="C330:E330"/>
    <mergeCell ref="A331:B331"/>
    <mergeCell ref="C331:E331"/>
    <mergeCell ref="A332:B332"/>
    <mergeCell ref="C332:E332"/>
    <mergeCell ref="A333:B333"/>
    <mergeCell ref="C333:E333"/>
    <mergeCell ref="A334:B334"/>
    <mergeCell ref="C334:E334"/>
    <mergeCell ref="A325:B325"/>
    <mergeCell ref="C325:E325"/>
    <mergeCell ref="A326:B326"/>
    <mergeCell ref="C326:E326"/>
    <mergeCell ref="A327:B327"/>
    <mergeCell ref="C327:E327"/>
    <mergeCell ref="A328:B328"/>
    <mergeCell ref="C328:E328"/>
    <mergeCell ref="A329:B329"/>
    <mergeCell ref="C329:E329"/>
    <mergeCell ref="A320:B320"/>
    <mergeCell ref="C320:E320"/>
    <mergeCell ref="A321:B321"/>
    <mergeCell ref="C321:E321"/>
    <mergeCell ref="A322:B322"/>
    <mergeCell ref="C322:E322"/>
    <mergeCell ref="A323:B323"/>
    <mergeCell ref="C323:E323"/>
    <mergeCell ref="A324:B324"/>
    <mergeCell ref="C324:E324"/>
    <mergeCell ref="A315:B315"/>
    <mergeCell ref="C315:E315"/>
    <mergeCell ref="A316:B316"/>
    <mergeCell ref="C316:E316"/>
    <mergeCell ref="A317:B317"/>
    <mergeCell ref="C317:E317"/>
    <mergeCell ref="A318:B318"/>
    <mergeCell ref="C318:E318"/>
    <mergeCell ref="A319:B319"/>
    <mergeCell ref="C319:E319"/>
    <mergeCell ref="A310:B310"/>
    <mergeCell ref="C310:E310"/>
    <mergeCell ref="A311:B311"/>
    <mergeCell ref="C311:E311"/>
    <mergeCell ref="A312:B312"/>
    <mergeCell ref="C312:E312"/>
    <mergeCell ref="A313:B313"/>
    <mergeCell ref="C313:E313"/>
    <mergeCell ref="A314:B314"/>
    <mergeCell ref="C314:E314"/>
    <mergeCell ref="A305:B305"/>
    <mergeCell ref="C305:E305"/>
    <mergeCell ref="A306:B306"/>
    <mergeCell ref="C306:E306"/>
    <mergeCell ref="A307:B307"/>
    <mergeCell ref="C307:E307"/>
    <mergeCell ref="A308:B308"/>
    <mergeCell ref="C308:E308"/>
    <mergeCell ref="A309:B309"/>
    <mergeCell ref="C309:E309"/>
    <mergeCell ref="A300:B300"/>
    <mergeCell ref="C300:E300"/>
    <mergeCell ref="A301:B301"/>
    <mergeCell ref="C301:E301"/>
    <mergeCell ref="A302:B302"/>
    <mergeCell ref="C302:E302"/>
    <mergeCell ref="A303:B303"/>
    <mergeCell ref="C303:E303"/>
    <mergeCell ref="A304:B304"/>
    <mergeCell ref="C304:E304"/>
    <mergeCell ref="A295:B295"/>
    <mergeCell ref="C295:E295"/>
    <mergeCell ref="A296:B296"/>
    <mergeCell ref="C296:E296"/>
    <mergeCell ref="A297:B297"/>
    <mergeCell ref="C297:E297"/>
    <mergeCell ref="A298:B298"/>
    <mergeCell ref="C298:E298"/>
    <mergeCell ref="A299:B299"/>
    <mergeCell ref="C299:E299"/>
    <mergeCell ref="A290:B290"/>
    <mergeCell ref="C290:E290"/>
    <mergeCell ref="A291:B291"/>
    <mergeCell ref="C291:E291"/>
    <mergeCell ref="A292:B292"/>
    <mergeCell ref="C292:E292"/>
    <mergeCell ref="A293:B293"/>
    <mergeCell ref="C293:E293"/>
    <mergeCell ref="A294:B294"/>
    <mergeCell ref="C294:E294"/>
    <mergeCell ref="A285:B285"/>
    <mergeCell ref="C285:E285"/>
    <mergeCell ref="A286:B286"/>
    <mergeCell ref="C286:E286"/>
    <mergeCell ref="A287:B287"/>
    <mergeCell ref="C287:E287"/>
    <mergeCell ref="A288:B288"/>
    <mergeCell ref="C288:E288"/>
    <mergeCell ref="A289:B289"/>
    <mergeCell ref="C289:E289"/>
    <mergeCell ref="A280:B280"/>
    <mergeCell ref="C280:E280"/>
    <mergeCell ref="A281:B281"/>
    <mergeCell ref="C281:E281"/>
    <mergeCell ref="A282:B282"/>
    <mergeCell ref="C282:E282"/>
    <mergeCell ref="A283:B283"/>
    <mergeCell ref="C283:E283"/>
    <mergeCell ref="A284:B284"/>
    <mergeCell ref="C284:E284"/>
    <mergeCell ref="A275:B275"/>
    <mergeCell ref="C275:E275"/>
    <mergeCell ref="A276:B276"/>
    <mergeCell ref="C276:E276"/>
    <mergeCell ref="A277:B277"/>
    <mergeCell ref="C277:E277"/>
    <mergeCell ref="A278:B278"/>
    <mergeCell ref="C278:E278"/>
    <mergeCell ref="A279:B279"/>
    <mergeCell ref="C279:E279"/>
    <mergeCell ref="A270:B270"/>
    <mergeCell ref="C270:E270"/>
    <mergeCell ref="A271:B271"/>
    <mergeCell ref="C271:E271"/>
    <mergeCell ref="A272:B272"/>
    <mergeCell ref="C272:E272"/>
    <mergeCell ref="A273:B273"/>
    <mergeCell ref="C273:E273"/>
    <mergeCell ref="A274:B274"/>
    <mergeCell ref="C274:E274"/>
    <mergeCell ref="A265:B265"/>
    <mergeCell ref="C265:E265"/>
    <mergeCell ref="A266:B266"/>
    <mergeCell ref="C266:E266"/>
    <mergeCell ref="A267:B267"/>
    <mergeCell ref="C267:E267"/>
    <mergeCell ref="A268:B268"/>
    <mergeCell ref="C268:E268"/>
    <mergeCell ref="A269:B269"/>
    <mergeCell ref="C269:E269"/>
    <mergeCell ref="A260:B260"/>
    <mergeCell ref="C260:E260"/>
    <mergeCell ref="A261:B261"/>
    <mergeCell ref="C261:E261"/>
    <mergeCell ref="A262:B262"/>
    <mergeCell ref="C262:E262"/>
    <mergeCell ref="A263:B263"/>
    <mergeCell ref="C263:E263"/>
    <mergeCell ref="A264:B264"/>
    <mergeCell ref="C264:E264"/>
    <mergeCell ref="A255:B255"/>
    <mergeCell ref="C255:E255"/>
    <mergeCell ref="A256:B256"/>
    <mergeCell ref="C256:E256"/>
    <mergeCell ref="A257:B257"/>
    <mergeCell ref="C257:E257"/>
    <mergeCell ref="A258:B258"/>
    <mergeCell ref="C258:E258"/>
    <mergeCell ref="A259:B259"/>
    <mergeCell ref="C259:E259"/>
    <mergeCell ref="A250:B250"/>
    <mergeCell ref="C250:E250"/>
    <mergeCell ref="A251:B251"/>
    <mergeCell ref="C251:E251"/>
    <mergeCell ref="A252:B252"/>
    <mergeCell ref="C252:E252"/>
    <mergeCell ref="A253:B253"/>
    <mergeCell ref="C253:E253"/>
    <mergeCell ref="A254:B254"/>
    <mergeCell ref="C254:E254"/>
    <mergeCell ref="A245:B245"/>
    <mergeCell ref="C245:E245"/>
    <mergeCell ref="A246:B246"/>
    <mergeCell ref="C246:E246"/>
    <mergeCell ref="A247:B247"/>
    <mergeCell ref="C247:E247"/>
    <mergeCell ref="A248:B248"/>
    <mergeCell ref="C248:E248"/>
    <mergeCell ref="A249:B249"/>
    <mergeCell ref="C249:E249"/>
    <mergeCell ref="A240:B240"/>
    <mergeCell ref="C240:E240"/>
    <mergeCell ref="A241:B241"/>
    <mergeCell ref="C241:E241"/>
    <mergeCell ref="A242:B242"/>
    <mergeCell ref="C242:E242"/>
    <mergeCell ref="A243:B243"/>
    <mergeCell ref="C243:E243"/>
    <mergeCell ref="A244:B244"/>
    <mergeCell ref="C244:E244"/>
    <mergeCell ref="A235:B235"/>
    <mergeCell ref="C235:E235"/>
    <mergeCell ref="A236:B236"/>
    <mergeCell ref="C236:E236"/>
    <mergeCell ref="A237:B237"/>
    <mergeCell ref="C237:E237"/>
    <mergeCell ref="A238:B238"/>
    <mergeCell ref="C238:E238"/>
    <mergeCell ref="A239:B239"/>
    <mergeCell ref="C239:E239"/>
    <mergeCell ref="A230:B230"/>
    <mergeCell ref="C230:E230"/>
    <mergeCell ref="A231:B231"/>
    <mergeCell ref="C231:E231"/>
    <mergeCell ref="A232:B232"/>
    <mergeCell ref="C232:E232"/>
    <mergeCell ref="A233:B233"/>
    <mergeCell ref="C233:E233"/>
    <mergeCell ref="A234:B234"/>
    <mergeCell ref="C234:E234"/>
    <mergeCell ref="A225:B225"/>
    <mergeCell ref="C225:E225"/>
    <mergeCell ref="A226:B226"/>
    <mergeCell ref="C226:E226"/>
    <mergeCell ref="A227:B227"/>
    <mergeCell ref="C227:E227"/>
    <mergeCell ref="A228:B228"/>
    <mergeCell ref="C228:E228"/>
    <mergeCell ref="A229:B229"/>
    <mergeCell ref="C229:E229"/>
    <mergeCell ref="A220:B220"/>
    <mergeCell ref="C220:E220"/>
    <mergeCell ref="A221:B221"/>
    <mergeCell ref="C221:E221"/>
    <mergeCell ref="A222:B222"/>
    <mergeCell ref="C222:E222"/>
    <mergeCell ref="A223:B223"/>
    <mergeCell ref="C223:E223"/>
    <mergeCell ref="A224:B224"/>
    <mergeCell ref="C224:E224"/>
    <mergeCell ref="A215:B215"/>
    <mergeCell ref="C215:E215"/>
    <mergeCell ref="A216:B216"/>
    <mergeCell ref="C216:E216"/>
    <mergeCell ref="A217:B217"/>
    <mergeCell ref="C217:E217"/>
    <mergeCell ref="A218:B218"/>
    <mergeCell ref="C218:E218"/>
    <mergeCell ref="A219:B219"/>
    <mergeCell ref="C219:E219"/>
    <mergeCell ref="A210:B210"/>
    <mergeCell ref="C210:E210"/>
    <mergeCell ref="A211:B211"/>
    <mergeCell ref="C211:E211"/>
    <mergeCell ref="A212:B212"/>
    <mergeCell ref="C212:E212"/>
    <mergeCell ref="A213:B213"/>
    <mergeCell ref="C213:E213"/>
    <mergeCell ref="A214:B214"/>
    <mergeCell ref="C214:E214"/>
    <mergeCell ref="A205:B205"/>
    <mergeCell ref="C205:E205"/>
    <mergeCell ref="A206:B206"/>
    <mergeCell ref="C206:E206"/>
    <mergeCell ref="A207:B207"/>
    <mergeCell ref="C207:E207"/>
    <mergeCell ref="A208:B208"/>
    <mergeCell ref="C208:E208"/>
    <mergeCell ref="A209:B209"/>
    <mergeCell ref="C209:E209"/>
    <mergeCell ref="A200:B200"/>
    <mergeCell ref="C200:E200"/>
    <mergeCell ref="A201:B201"/>
    <mergeCell ref="C201:E201"/>
    <mergeCell ref="A202:B202"/>
    <mergeCell ref="C202:E202"/>
    <mergeCell ref="A203:B203"/>
    <mergeCell ref="C203:E203"/>
    <mergeCell ref="A204:B204"/>
    <mergeCell ref="C204:E204"/>
    <mergeCell ref="A195:B195"/>
    <mergeCell ref="C195:E195"/>
    <mergeCell ref="A196:B196"/>
    <mergeCell ref="C196:E196"/>
    <mergeCell ref="A197:B197"/>
    <mergeCell ref="C197:E197"/>
    <mergeCell ref="A198:B198"/>
    <mergeCell ref="C198:E198"/>
    <mergeCell ref="A199:B199"/>
    <mergeCell ref="C199:E199"/>
    <mergeCell ref="A190:B190"/>
    <mergeCell ref="C190:E190"/>
    <mergeCell ref="A191:B191"/>
    <mergeCell ref="C191:E191"/>
    <mergeCell ref="A192:B192"/>
    <mergeCell ref="C192:E192"/>
    <mergeCell ref="A193:B193"/>
    <mergeCell ref="C193:E193"/>
    <mergeCell ref="A194:B194"/>
    <mergeCell ref="C194:E194"/>
    <mergeCell ref="A185:B185"/>
    <mergeCell ref="C185:E185"/>
    <mergeCell ref="A186:B186"/>
    <mergeCell ref="C186:E186"/>
    <mergeCell ref="A187:B187"/>
    <mergeCell ref="C187:E187"/>
    <mergeCell ref="A188:B188"/>
    <mergeCell ref="C188:E188"/>
    <mergeCell ref="A189:B189"/>
    <mergeCell ref="C189:E189"/>
    <mergeCell ref="A180:B180"/>
    <mergeCell ref="C180:E180"/>
    <mergeCell ref="A181:B181"/>
    <mergeCell ref="C181:E181"/>
    <mergeCell ref="A182:B182"/>
    <mergeCell ref="C182:E182"/>
    <mergeCell ref="A183:B183"/>
    <mergeCell ref="C183:E183"/>
    <mergeCell ref="A184:B184"/>
    <mergeCell ref="C184:E184"/>
    <mergeCell ref="A175:B175"/>
    <mergeCell ref="C175:E175"/>
    <mergeCell ref="A176:B176"/>
    <mergeCell ref="C176:E176"/>
    <mergeCell ref="A177:B177"/>
    <mergeCell ref="C177:E177"/>
    <mergeCell ref="A178:B178"/>
    <mergeCell ref="C178:E178"/>
    <mergeCell ref="A179:B179"/>
    <mergeCell ref="C179:E179"/>
    <mergeCell ref="A170:B170"/>
    <mergeCell ref="C170:E170"/>
    <mergeCell ref="A171:B171"/>
    <mergeCell ref="C171:E171"/>
    <mergeCell ref="A172:B172"/>
    <mergeCell ref="C172:E172"/>
    <mergeCell ref="A173:B173"/>
    <mergeCell ref="C173:E173"/>
    <mergeCell ref="A174:B174"/>
    <mergeCell ref="C174:E174"/>
    <mergeCell ref="A165:B165"/>
    <mergeCell ref="C165:E165"/>
    <mergeCell ref="A166:B166"/>
    <mergeCell ref="C166:E166"/>
    <mergeCell ref="A167:B167"/>
    <mergeCell ref="C167:E167"/>
    <mergeCell ref="A168:B168"/>
    <mergeCell ref="C168:E168"/>
    <mergeCell ref="A169:B169"/>
    <mergeCell ref="C169:E169"/>
    <mergeCell ref="A160:B160"/>
    <mergeCell ref="C160:E160"/>
    <mergeCell ref="A161:B161"/>
    <mergeCell ref="C161:E161"/>
    <mergeCell ref="A162:B162"/>
    <mergeCell ref="C162:E162"/>
    <mergeCell ref="A163:B163"/>
    <mergeCell ref="C163:E163"/>
    <mergeCell ref="A164:B164"/>
    <mergeCell ref="C164:E164"/>
    <mergeCell ref="A155:B155"/>
    <mergeCell ref="C155:E155"/>
    <mergeCell ref="A156:B156"/>
    <mergeCell ref="C156:E156"/>
    <mergeCell ref="A157:B157"/>
    <mergeCell ref="C157:E157"/>
    <mergeCell ref="A158:B158"/>
    <mergeCell ref="C158:E158"/>
    <mergeCell ref="A159:B159"/>
    <mergeCell ref="C159:E159"/>
    <mergeCell ref="A150:B150"/>
    <mergeCell ref="C150:E150"/>
    <mergeCell ref="A151:B151"/>
    <mergeCell ref="C151:E151"/>
    <mergeCell ref="A152:B152"/>
    <mergeCell ref="C152:E152"/>
    <mergeCell ref="A153:B153"/>
    <mergeCell ref="C153:E153"/>
    <mergeCell ref="A154:B154"/>
    <mergeCell ref="C154:E154"/>
    <mergeCell ref="A145:B145"/>
    <mergeCell ref="C145:E145"/>
    <mergeCell ref="A146:B146"/>
    <mergeCell ref="C146:E146"/>
    <mergeCell ref="A147:B147"/>
    <mergeCell ref="C147:E147"/>
    <mergeCell ref="A148:B148"/>
    <mergeCell ref="C148:E148"/>
    <mergeCell ref="A149:B149"/>
    <mergeCell ref="C149:E149"/>
    <mergeCell ref="A140:B140"/>
    <mergeCell ref="C140:E140"/>
    <mergeCell ref="A141:B141"/>
    <mergeCell ref="C141:E141"/>
    <mergeCell ref="A142:B142"/>
    <mergeCell ref="C142:E142"/>
    <mergeCell ref="A143:B143"/>
    <mergeCell ref="C143:E143"/>
    <mergeCell ref="A144:B144"/>
    <mergeCell ref="C144:E144"/>
    <mergeCell ref="A1:E1"/>
    <mergeCell ref="F1:I5"/>
    <mergeCell ref="J1:O1"/>
    <mergeCell ref="A2:E2"/>
    <mergeCell ref="J2:O5"/>
    <mergeCell ref="A3:E3"/>
    <mergeCell ref="A4:E4"/>
    <mergeCell ref="A5:E5"/>
    <mergeCell ref="A138:B138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2024-10-30T20:10:40Z</dcterms:modified>
</cp:coreProperties>
</file>